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ub1mntbrowne\Public\Surrey PCC\Police and Crime Panel\2021 Meetings\02 5 February Panel Meeting\Precept\"/>
    </mc:Choice>
  </mc:AlternateContent>
  <bookViews>
    <workbookView xWindow="0" yWindow="0" windowWidth="11295" windowHeight="2970" activeTab="1"/>
  </bookViews>
  <sheets>
    <sheet name="Sheet1" sheetId="1" r:id="rId1"/>
    <sheet name="Sheet1 (2)" sheetId="2" r:id="rId2"/>
  </sheets>
  <definedNames>
    <definedName name="_xlnm.Print_Area" localSheetId="0">Sheet1!$A$1:$F$86</definedName>
    <definedName name="_xlnm.Print_Area" localSheetId="1">'Sheet1 (2)'!$A$1:$F$80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D18" i="2"/>
  <c r="D17" i="2"/>
  <c r="D16" i="2"/>
  <c r="D15" i="2"/>
  <c r="D14" i="2"/>
  <c r="D13" i="2"/>
  <c r="C19" i="2"/>
  <c r="C18" i="2"/>
  <c r="C17" i="2"/>
  <c r="C15" i="2"/>
  <c r="C14" i="2"/>
  <c r="C13" i="2"/>
  <c r="D73" i="2" l="1"/>
  <c r="C73" i="2"/>
  <c r="C16" i="2"/>
  <c r="E75" i="2" l="1"/>
  <c r="E25" i="2" l="1"/>
  <c r="E24" i="2"/>
  <c r="D77" i="2"/>
  <c r="C77" i="2"/>
  <c r="E74" i="2"/>
  <c r="F73" i="2"/>
  <c r="F72" i="2"/>
  <c r="F71" i="2"/>
  <c r="F70" i="2"/>
  <c r="F69" i="2"/>
  <c r="F68" i="2"/>
  <c r="F67" i="2"/>
  <c r="F61" i="2"/>
  <c r="F60" i="2"/>
  <c r="F59" i="2"/>
  <c r="F58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6" i="2"/>
  <c r="F35" i="2"/>
  <c r="F34" i="2"/>
  <c r="F33" i="2"/>
  <c r="F30" i="2"/>
  <c r="F29" i="2"/>
  <c r="F28" i="2"/>
  <c r="F27" i="2"/>
  <c r="F26" i="2"/>
  <c r="F23" i="2"/>
  <c r="F22" i="2"/>
  <c r="F19" i="2"/>
  <c r="F18" i="2"/>
  <c r="F17" i="2"/>
  <c r="F16" i="2"/>
  <c r="F15" i="2"/>
  <c r="F14" i="2"/>
  <c r="F13" i="2"/>
  <c r="F10" i="2"/>
  <c r="F9" i="2"/>
  <c r="F8" i="2"/>
  <c r="F7" i="2"/>
  <c r="F6" i="2"/>
  <c r="F5" i="2"/>
  <c r="F4" i="2"/>
  <c r="E72" i="2"/>
  <c r="E73" i="2"/>
  <c r="E71" i="2"/>
  <c r="E70" i="2"/>
  <c r="E69" i="2"/>
  <c r="E68" i="2"/>
  <c r="D62" i="2"/>
  <c r="C62" i="2"/>
  <c r="E61" i="2"/>
  <c r="E60" i="2"/>
  <c r="E59" i="2"/>
  <c r="E58" i="2"/>
  <c r="D56" i="2"/>
  <c r="C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D37" i="2"/>
  <c r="C37" i="2"/>
  <c r="E36" i="2"/>
  <c r="E35" i="2"/>
  <c r="E34" i="2"/>
  <c r="E33" i="2"/>
  <c r="D31" i="2"/>
  <c r="C31" i="2"/>
  <c r="E30" i="2"/>
  <c r="E29" i="2"/>
  <c r="E28" i="2"/>
  <c r="E27" i="2"/>
  <c r="E26" i="2"/>
  <c r="E23" i="2"/>
  <c r="E67" i="2"/>
  <c r="E22" i="2"/>
  <c r="D20" i="2"/>
  <c r="C20" i="2"/>
  <c r="E19" i="2"/>
  <c r="E18" i="2"/>
  <c r="E17" i="2"/>
  <c r="E16" i="2"/>
  <c r="E15" i="2"/>
  <c r="E14" i="2"/>
  <c r="E13" i="2"/>
  <c r="D11" i="2"/>
  <c r="C11" i="2"/>
  <c r="E10" i="2"/>
  <c r="E9" i="2"/>
  <c r="E8" i="2"/>
  <c r="E7" i="2"/>
  <c r="E6" i="2"/>
  <c r="E5" i="2"/>
  <c r="E4" i="2"/>
  <c r="D86" i="1"/>
  <c r="C86" i="1"/>
  <c r="D84" i="1"/>
  <c r="C84" i="1"/>
  <c r="D80" i="1"/>
  <c r="C80" i="1"/>
  <c r="D77" i="1"/>
  <c r="C77" i="1"/>
  <c r="D68" i="1"/>
  <c r="C68" i="1"/>
  <c r="D61" i="1"/>
  <c r="C61" i="1"/>
  <c r="D41" i="1"/>
  <c r="C41" i="1"/>
  <c r="D34" i="1"/>
  <c r="C34" i="1"/>
  <c r="D21" i="1"/>
  <c r="C21" i="1"/>
  <c r="D11" i="1"/>
  <c r="C11" i="1"/>
  <c r="C79" i="2" l="1"/>
  <c r="C82" i="2" s="1"/>
  <c r="C64" i="2"/>
  <c r="D64" i="2"/>
  <c r="F77" i="2"/>
  <c r="F11" i="2"/>
  <c r="F56" i="2"/>
  <c r="F37" i="2"/>
  <c r="F20" i="2"/>
  <c r="F62" i="2"/>
  <c r="F31" i="2"/>
  <c r="E77" i="2"/>
  <c r="E11" i="2"/>
  <c r="E37" i="2"/>
  <c r="E20" i="2"/>
  <c r="E56" i="2"/>
  <c r="E62" i="2"/>
  <c r="E31" i="2"/>
  <c r="D79" i="2"/>
  <c r="D82" i="2" s="1"/>
  <c r="E64" i="2" l="1"/>
  <c r="F64" i="2"/>
  <c r="E79" i="2"/>
  <c r="F79" i="2" s="1"/>
  <c r="E24" i="1" l="1"/>
  <c r="E86" i="1"/>
  <c r="E5" i="1"/>
  <c r="E6" i="1"/>
  <c r="E7" i="1"/>
  <c r="E8" i="1"/>
  <c r="E9" i="1"/>
  <c r="E10" i="1"/>
  <c r="E11" i="1"/>
  <c r="E14" i="1"/>
  <c r="E15" i="1"/>
  <c r="E16" i="1"/>
  <c r="E17" i="1"/>
  <c r="E18" i="1"/>
  <c r="E19" i="1"/>
  <c r="E20" i="1"/>
  <c r="E21" i="1"/>
  <c r="E25" i="1"/>
  <c r="E26" i="1"/>
  <c r="E27" i="1"/>
  <c r="E28" i="1"/>
  <c r="E29" i="1"/>
  <c r="E30" i="1"/>
  <c r="E31" i="1"/>
  <c r="E32" i="1"/>
  <c r="E33" i="1"/>
  <c r="E34" i="1"/>
  <c r="E37" i="1"/>
  <c r="E38" i="1"/>
  <c r="E39" i="1"/>
  <c r="E40" i="1"/>
  <c r="E41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71" i="1"/>
  <c r="E72" i="1"/>
  <c r="E73" i="1"/>
  <c r="E74" i="1"/>
  <c r="E75" i="1"/>
  <c r="E76" i="1"/>
  <c r="E77" i="1"/>
  <c r="E80" i="1"/>
  <c r="E83" i="1"/>
  <c r="E84" i="1"/>
  <c r="E4" i="1"/>
</calcChain>
</file>

<file path=xl/sharedStrings.xml><?xml version="1.0" encoding="utf-8"?>
<sst xmlns="http://schemas.openxmlformats.org/spreadsheetml/2006/main" count="141" uniqueCount="78">
  <si>
    <t>% Increase / Decrease</t>
  </si>
  <si>
    <t>Communication</t>
  </si>
  <si>
    <t>Summary of Costs</t>
  </si>
  <si>
    <t>2020/2021</t>
  </si>
  <si>
    <t>2021/2022</t>
  </si>
  <si>
    <t>Police &amp; Crime Commissioner (1 FTE)</t>
  </si>
  <si>
    <t>Salary</t>
  </si>
  <si>
    <t>Employers National Insurance</t>
  </si>
  <si>
    <t>Employers Pension Contribution</t>
  </si>
  <si>
    <t>Conference fees</t>
  </si>
  <si>
    <t>Mobile phone/Blackberry</t>
  </si>
  <si>
    <t>Travel &amp; Subsistance</t>
  </si>
  <si>
    <t>Training</t>
  </si>
  <si>
    <t>Staff Budget (12.47 FTE)</t>
  </si>
  <si>
    <t>Staff Salaries</t>
  </si>
  <si>
    <t>Conference Fees</t>
  </si>
  <si>
    <t>Mobile phone</t>
  </si>
  <si>
    <t>Training Costs</t>
  </si>
  <si>
    <t>PCC Roles</t>
  </si>
  <si>
    <t>Community Safety Fund Grant</t>
  </si>
  <si>
    <t>Special Constables Police Federation Subs Contribution</t>
  </si>
  <si>
    <t xml:space="preserve">Project Fuding </t>
  </si>
  <si>
    <t>Other contributions</t>
  </si>
  <si>
    <t>Independent Custody Visitor Scheme</t>
  </si>
  <si>
    <t>Consultancy</t>
  </si>
  <si>
    <t>Chief Officer Recruitment</t>
  </si>
  <si>
    <t>Hire of Rooms &amp; Halls</t>
  </si>
  <si>
    <t xml:space="preserve">Legal Fees </t>
  </si>
  <si>
    <t>Subscriptions</t>
  </si>
  <si>
    <t>Association of Police &amp; Crime Commissioners</t>
  </si>
  <si>
    <t>Association of PCC Chief Executives</t>
  </si>
  <si>
    <t>PCC Treasurers Association</t>
  </si>
  <si>
    <t>Other Memberships/Subscriptions</t>
  </si>
  <si>
    <t>Office Running Costs</t>
  </si>
  <si>
    <t>Rent</t>
  </si>
  <si>
    <t>Rates</t>
  </si>
  <si>
    <t>Gas</t>
  </si>
  <si>
    <t>Electricity</t>
  </si>
  <si>
    <t>Water &amp; Sewage</t>
  </si>
  <si>
    <t>Property Maintenance</t>
  </si>
  <si>
    <t>Premises Cleaning &amp; Materials</t>
  </si>
  <si>
    <t>Adaptations &amp; Redecoration</t>
  </si>
  <si>
    <t>Furniture, Equipment &amp; Repair</t>
  </si>
  <si>
    <t>Photocopying</t>
  </si>
  <si>
    <t>Postage</t>
  </si>
  <si>
    <t>Printing</t>
  </si>
  <si>
    <t>Stationery</t>
  </si>
  <si>
    <t>Books, Maps &amp;  Reading Materials</t>
  </si>
  <si>
    <t>Recruitment costs</t>
  </si>
  <si>
    <t>Catering</t>
  </si>
  <si>
    <t>Computer Equipment, Software &amp; Consumables</t>
  </si>
  <si>
    <t>Audit/Independent Member Costs</t>
  </si>
  <si>
    <t>Internal Audit</t>
  </si>
  <si>
    <t>External Audit</t>
  </si>
  <si>
    <t>Audit Committee Members Costs</t>
  </si>
  <si>
    <t>Independent Member Costs</t>
  </si>
  <si>
    <t>Victims (1.5 FTE)</t>
  </si>
  <si>
    <t>Domestic Abuse Service</t>
  </si>
  <si>
    <t>Child Sexual Abuse Service</t>
  </si>
  <si>
    <t>Rape and Sexual Assult Service</t>
  </si>
  <si>
    <t>Victim &amp; Witness Care Unit</t>
  </si>
  <si>
    <t>Staff Costs</t>
  </si>
  <si>
    <t>Uncommitted</t>
  </si>
  <si>
    <t>MoJ Funding</t>
  </si>
  <si>
    <t>Victim Services Grant</t>
  </si>
  <si>
    <t>Increase / Decrease</t>
  </si>
  <si>
    <t>Grants and Victim Services</t>
  </si>
  <si>
    <t>Unallocated</t>
  </si>
  <si>
    <t>Staff to support grants and victims services</t>
  </si>
  <si>
    <t>Less MOJ Funding for Victims</t>
  </si>
  <si>
    <t>Special Constables Police Fed'n Subs</t>
  </si>
  <si>
    <t>Police Cadets</t>
  </si>
  <si>
    <t>TOTAL OPCC BUDGET</t>
  </si>
  <si>
    <t>Staff Budget</t>
  </si>
  <si>
    <t>Police &amp; Crime Commissioner</t>
  </si>
  <si>
    <t>Additional precept funding for new services</t>
  </si>
  <si>
    <t>OPCC Operational Costs</t>
  </si>
  <si>
    <t>OPCC Commissioned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</si>
</sst>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1" xfId="0" applyFont="1" applyFill="1" applyBorder="1" applyAlignment="1" applyProtection="1">
      <alignment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 wrapText="1"/>
    </xf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right" vertical="center"/>
    </xf>
    <xf numFmtId="0" fontId="0" fillId="0" borderId="0" xfId="0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5" fillId="0" borderId="0" xfId="0" applyNumberFormat="1" applyFont="1" applyFill="1" applyAlignment="1" applyProtection="1">
      <alignment horizontal="right" vertical="center"/>
    </xf>
    <xf numFmtId="9" fontId="0" fillId="0" borderId="0" xfId="0" applyNumberFormat="1" applyFill="1" applyBorder="1" applyAlignment="1" applyProtection="1">
      <alignment vertical="center" wrapText="1"/>
    </xf>
    <xf numFmtId="164" fontId="5" fillId="0" borderId="0" xfId="0" applyNumberFormat="1" applyFont="1" applyFill="1" applyAlignment="1" applyProtection="1">
      <alignment horizontal="right" vertical="center" wrapText="1"/>
    </xf>
    <xf numFmtId="164" fontId="5" fillId="0" borderId="0" xfId="0" applyNumberFormat="1" applyFont="1" applyFill="1" applyBorder="1" applyAlignment="1" applyProtection="1">
      <alignment horizontal="right" vertical="center"/>
    </xf>
    <xf numFmtId="164" fontId="4" fillId="0" borderId="2" xfId="0" applyNumberFormat="1" applyFont="1" applyFill="1" applyBorder="1" applyAlignment="1" applyProtection="1">
      <alignment horizontal="right" vertical="center"/>
    </xf>
    <xf numFmtId="164" fontId="4" fillId="0" borderId="2" xfId="0" applyNumberFormat="1" applyFont="1" applyFill="1" applyBorder="1" applyAlignment="1" applyProtection="1">
      <alignment vertical="center" wrapText="1"/>
    </xf>
    <xf numFmtId="9" fontId="4" fillId="0" borderId="2" xfId="0" applyNumberFormat="1" applyFont="1" applyFill="1" applyBorder="1" applyAlignment="1" applyProtection="1">
      <alignment vertical="center" wrapText="1"/>
    </xf>
    <xf numFmtId="164" fontId="0" fillId="0" borderId="0" xfId="0" applyNumberFormat="1" applyFill="1" applyAlignment="1" applyProtection="1">
      <alignment horizontal="right" vertical="center" wrapText="1"/>
    </xf>
    <xf numFmtId="3" fontId="0" fillId="0" borderId="0" xfId="0" applyNumberFormat="1" applyFill="1" applyAlignment="1" applyProtection="1">
      <alignment horizontal="right" vertical="center" wrapText="1"/>
    </xf>
    <xf numFmtId="0" fontId="6" fillId="0" borderId="0" xfId="0" applyFont="1" applyFill="1" applyAlignment="1" applyProtection="1">
      <alignment vertical="center" wrapText="1"/>
    </xf>
    <xf numFmtId="164" fontId="6" fillId="0" borderId="0" xfId="0" applyNumberFormat="1" applyFont="1" applyFill="1" applyAlignment="1" applyProtection="1">
      <alignment vertical="center" wrapText="1"/>
    </xf>
    <xf numFmtId="164" fontId="0" fillId="0" borderId="0" xfId="0" applyNumberForma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 wrapText="1"/>
    </xf>
    <xf numFmtId="164" fontId="5" fillId="0" borderId="0" xfId="0" applyNumberFormat="1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vertical="center" wrapText="1"/>
    </xf>
    <xf numFmtId="164" fontId="4" fillId="0" borderId="0" xfId="0" applyNumberFormat="1" applyFont="1" applyFill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164" fontId="5" fillId="0" borderId="0" xfId="0" applyNumberFormat="1" applyFont="1" applyFill="1" applyBorder="1" applyAlignment="1" applyProtection="1">
      <alignment horizontal="right" vertical="center" wrapText="1"/>
    </xf>
    <xf numFmtId="164" fontId="4" fillId="0" borderId="2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Alignment="1" applyProtection="1">
      <alignment vertical="center" wrapText="1"/>
    </xf>
    <xf numFmtId="164" fontId="8" fillId="0" borderId="0" xfId="0" applyNumberFormat="1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9" fillId="0" borderId="0" xfId="0" applyNumberFormat="1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vertical="center"/>
    </xf>
    <xf numFmtId="164" fontId="10" fillId="0" borderId="0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164" fontId="0" fillId="0" borderId="0" xfId="0" applyNumberForma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horizontal="right" vertical="center" wrapText="1"/>
    </xf>
    <xf numFmtId="9" fontId="5" fillId="0" borderId="0" xfId="0" applyNumberFormat="1" applyFont="1" applyFill="1" applyBorder="1" applyAlignment="1" applyProtection="1">
      <alignment vertical="center" wrapText="1"/>
    </xf>
    <xf numFmtId="9" fontId="4" fillId="0" borderId="3" xfId="0" applyNumberFormat="1" applyFont="1" applyFill="1" applyBorder="1" applyAlignment="1" applyProtection="1">
      <alignment vertical="center" wrapText="1"/>
    </xf>
    <xf numFmtId="164" fontId="4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164" fontId="5" fillId="0" borderId="0" xfId="0" applyNumberFormat="1" applyFont="1" applyFill="1" applyBorder="1" applyAlignment="1" applyProtection="1">
      <alignment vertical="center"/>
    </xf>
    <xf numFmtId="164" fontId="0" fillId="0" borderId="0" xfId="0" applyNumberFormat="1" applyFill="1" applyProtection="1"/>
    <xf numFmtId="164" fontId="1" fillId="0" borderId="0" xfId="0" applyNumberFormat="1" applyFont="1" applyFill="1" applyBorder="1" applyProtection="1"/>
    <xf numFmtId="9" fontId="4" fillId="0" borderId="1" xfId="0" applyNumberFormat="1" applyFont="1" applyFill="1" applyBorder="1" applyAlignment="1" applyProtection="1">
      <alignment horizontal="center" vertical="center" wrapText="1"/>
    </xf>
    <xf numFmtId="9" fontId="2" fillId="0" borderId="0" xfId="0" applyNumberFormat="1" applyFont="1" applyFill="1" applyBorder="1" applyAlignment="1" applyProtection="1">
      <alignment vertical="center" wrapText="1"/>
    </xf>
    <xf numFmtId="9" fontId="7" fillId="0" borderId="0" xfId="0" applyNumberFormat="1" applyFont="1" applyFill="1" applyBorder="1" applyAlignment="1" applyProtection="1">
      <alignment vertical="center" wrapText="1"/>
    </xf>
    <xf numFmtId="9" fontId="0" fillId="0" borderId="0" xfId="0" applyNumberFormat="1" applyFill="1"/>
    <xf numFmtId="9" fontId="11" fillId="0" borderId="2" xfId="0" applyNumberFormat="1" applyFont="1" applyFill="1" applyBorder="1" applyAlignment="1" applyProtection="1">
      <alignment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9" fontId="3" fillId="0" borderId="2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Border="1" applyAlignment="1" applyProtection="1">
      <alignment horizontal="right" vertical="center"/>
    </xf>
    <xf numFmtId="9" fontId="3" fillId="0" borderId="0" xfId="0" applyNumberFormat="1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vertical="center" wrapText="1"/>
    </xf>
    <xf numFmtId="9" fontId="3" fillId="0" borderId="1" xfId="0" applyNumberFormat="1" applyFont="1" applyFill="1" applyBorder="1" applyAlignment="1" applyProtection="1">
      <alignment vertical="center" wrapText="1"/>
    </xf>
    <xf numFmtId="164" fontId="0" fillId="0" borderId="0" xfId="0" applyNumberFormat="1" applyFill="1"/>
    <xf numFmtId="164" fontId="4" fillId="0" borderId="1" xfId="0" applyNumberFormat="1" applyFont="1" applyFill="1" applyBorder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/>
    </xf>
    <xf numFmtId="164" fontId="1" fillId="0" borderId="0" xfId="0" applyNumberFormat="1" applyFont="1" applyFill="1" applyBorder="1" applyAlignment="1" applyProtection="1">
      <alignment horizontal="right"/>
    </xf>
    <xf numFmtId="164" fontId="0" fillId="0" borderId="0" xfId="0" applyNumberFormat="1" applyFill="1" applyAlignment="1">
      <alignment horizontal="right"/>
    </xf>
    <xf numFmtId="164" fontId="3" fillId="0" borderId="1" xfId="0" applyNumberFormat="1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86"/>
  <sheetViews>
    <sheetView showGridLines="0" topLeftCell="A54" workbookViewId="0">
      <selection activeCell="B70" sqref="B70"/>
    </sheetView>
  </sheetViews>
  <sheetFormatPr defaultColWidth="26.42578125" defaultRowHeight="15" x14ac:dyDescent="0.25"/>
  <cols>
    <col min="1" max="1" width="26.42578125" style="42"/>
    <col min="2" max="2" width="39.5703125" style="42" customWidth="1"/>
    <col min="3" max="3" width="13.5703125" style="42" customWidth="1"/>
    <col min="4" max="5" width="12.7109375" style="42" customWidth="1"/>
    <col min="6" max="6" width="9" style="49" customWidth="1"/>
    <col min="7" max="16384" width="26.42578125" style="42"/>
  </cols>
  <sheetData>
    <row r="1" spans="2:6" ht="64.5" thickBot="1" x14ac:dyDescent="0.3">
      <c r="B1" s="1" t="s">
        <v>2</v>
      </c>
      <c r="C1" s="2" t="s">
        <v>3</v>
      </c>
      <c r="D1" s="3" t="s">
        <v>4</v>
      </c>
      <c r="E1" s="51" t="s">
        <v>65</v>
      </c>
      <c r="F1" s="46" t="s">
        <v>0</v>
      </c>
    </row>
    <row r="2" spans="2:6" x14ac:dyDescent="0.25">
      <c r="B2" s="4"/>
      <c r="C2" s="5"/>
      <c r="D2" s="6"/>
      <c r="E2" s="6"/>
      <c r="F2" s="11"/>
    </row>
    <row r="3" spans="2:6" x14ac:dyDescent="0.25">
      <c r="B3" s="8" t="s">
        <v>5</v>
      </c>
      <c r="C3" s="9"/>
      <c r="D3" s="6"/>
      <c r="E3" s="6"/>
      <c r="F3" s="11"/>
    </row>
    <row r="4" spans="2:6" x14ac:dyDescent="0.25">
      <c r="B4" s="4" t="s">
        <v>6</v>
      </c>
      <c r="C4" s="5">
        <v>71400</v>
      </c>
      <c r="D4" s="10">
        <v>71400</v>
      </c>
      <c r="E4" s="10">
        <f>D4-C4</f>
        <v>0</v>
      </c>
      <c r="F4" s="11">
        <v>0</v>
      </c>
    </row>
    <row r="5" spans="2:6" x14ac:dyDescent="0.25">
      <c r="B5" s="4" t="s">
        <v>7</v>
      </c>
      <c r="C5" s="5">
        <v>7930</v>
      </c>
      <c r="D5" s="10">
        <v>8650</v>
      </c>
      <c r="E5" s="10">
        <f t="shared" ref="E5:E68" si="0">D5-C5</f>
        <v>720</v>
      </c>
      <c r="F5" s="11">
        <v>9.0794451450189162E-2</v>
      </c>
    </row>
    <row r="6" spans="2:6" x14ac:dyDescent="0.25">
      <c r="B6" s="4" t="s">
        <v>8</v>
      </c>
      <c r="C6" s="5">
        <v>9420</v>
      </c>
      <c r="D6" s="12">
        <v>11780</v>
      </c>
      <c r="E6" s="10">
        <f t="shared" si="0"/>
        <v>2360</v>
      </c>
      <c r="F6" s="11">
        <v>0.2505307855626327</v>
      </c>
    </row>
    <row r="7" spans="2:6" x14ac:dyDescent="0.25">
      <c r="B7" s="4" t="s">
        <v>9</v>
      </c>
      <c r="C7" s="5">
        <v>1500</v>
      </c>
      <c r="D7" s="12">
        <v>1000</v>
      </c>
      <c r="E7" s="10">
        <f t="shared" si="0"/>
        <v>-500</v>
      </c>
      <c r="F7" s="47">
        <v>-0.33333333333333331</v>
      </c>
    </row>
    <row r="8" spans="2:6" x14ac:dyDescent="0.25">
      <c r="B8" s="4" t="s">
        <v>10</v>
      </c>
      <c r="C8" s="5">
        <v>100</v>
      </c>
      <c r="D8" s="12">
        <v>50</v>
      </c>
      <c r="E8" s="10">
        <f t="shared" si="0"/>
        <v>-50</v>
      </c>
      <c r="F8" s="47">
        <v>-0.5</v>
      </c>
    </row>
    <row r="9" spans="2:6" x14ac:dyDescent="0.25">
      <c r="B9" s="4" t="s">
        <v>11</v>
      </c>
      <c r="C9" s="5">
        <v>5850</v>
      </c>
      <c r="D9" s="10">
        <v>4500</v>
      </c>
      <c r="E9" s="10">
        <f t="shared" si="0"/>
        <v>-1350</v>
      </c>
      <c r="F9" s="47">
        <v>-0.23076923076923078</v>
      </c>
    </row>
    <row r="10" spans="2:6" x14ac:dyDescent="0.25">
      <c r="B10" s="4" t="s">
        <v>12</v>
      </c>
      <c r="C10" s="5">
        <v>500</v>
      </c>
      <c r="D10" s="13">
        <v>500</v>
      </c>
      <c r="E10" s="10">
        <f t="shared" si="0"/>
        <v>0</v>
      </c>
      <c r="F10" s="11">
        <v>0</v>
      </c>
    </row>
    <row r="11" spans="2:6" ht="15.75" thickBot="1" x14ac:dyDescent="0.3">
      <c r="B11" s="4"/>
      <c r="C11" s="15">
        <f>SUM(C4:C10)</f>
        <v>96700</v>
      </c>
      <c r="D11" s="15">
        <f>SUM(D4:D10)</f>
        <v>97880</v>
      </c>
      <c r="E11" s="14">
        <f t="shared" si="0"/>
        <v>1180</v>
      </c>
      <c r="F11" s="16">
        <v>1.2202688728024819E-2</v>
      </c>
    </row>
    <row r="12" spans="2:6" x14ac:dyDescent="0.25">
      <c r="B12" s="4"/>
      <c r="C12" s="5"/>
      <c r="D12" s="17"/>
      <c r="E12" s="10"/>
      <c r="F12" s="11"/>
    </row>
    <row r="13" spans="2:6" x14ac:dyDescent="0.25">
      <c r="B13" s="8" t="s">
        <v>13</v>
      </c>
      <c r="C13" s="9"/>
      <c r="D13" s="12"/>
      <c r="E13" s="10"/>
      <c r="F13" s="11"/>
    </row>
    <row r="14" spans="2:6" x14ac:dyDescent="0.25">
      <c r="B14" s="19" t="s">
        <v>14</v>
      </c>
      <c r="C14" s="20">
        <v>617000</v>
      </c>
      <c r="D14" s="12">
        <v>647160</v>
      </c>
      <c r="E14" s="10">
        <f t="shared" si="0"/>
        <v>30160</v>
      </c>
      <c r="F14" s="11">
        <v>4.8881685575364667E-2</v>
      </c>
    </row>
    <row r="15" spans="2:6" x14ac:dyDescent="0.25">
      <c r="B15" s="4" t="s">
        <v>7</v>
      </c>
      <c r="C15" s="5">
        <v>70490</v>
      </c>
      <c r="D15" s="10">
        <v>71250</v>
      </c>
      <c r="E15" s="10">
        <f t="shared" si="0"/>
        <v>760</v>
      </c>
      <c r="F15" s="11">
        <v>1.078167115902965E-2</v>
      </c>
    </row>
    <row r="16" spans="2:6" x14ac:dyDescent="0.25">
      <c r="B16" s="4" t="s">
        <v>8</v>
      </c>
      <c r="C16" s="5">
        <v>83760</v>
      </c>
      <c r="D16" s="10">
        <v>106790</v>
      </c>
      <c r="E16" s="10">
        <f t="shared" si="0"/>
        <v>23030</v>
      </c>
      <c r="F16" s="11">
        <v>0.27495224450811845</v>
      </c>
    </row>
    <row r="17" spans="2:6" x14ac:dyDescent="0.25">
      <c r="B17" s="4" t="s">
        <v>15</v>
      </c>
      <c r="C17" s="5">
        <v>5260</v>
      </c>
      <c r="D17" s="10">
        <v>5150</v>
      </c>
      <c r="E17" s="10">
        <f t="shared" si="0"/>
        <v>-110</v>
      </c>
      <c r="F17" s="47">
        <v>-2.0912547528517109E-2</v>
      </c>
    </row>
    <row r="18" spans="2:6" x14ac:dyDescent="0.25">
      <c r="B18" s="4" t="s">
        <v>16</v>
      </c>
      <c r="C18" s="5">
        <v>500</v>
      </c>
      <c r="D18" s="6">
        <v>550</v>
      </c>
      <c r="E18" s="10">
        <f t="shared" si="0"/>
        <v>50</v>
      </c>
      <c r="F18" s="11">
        <v>0.1</v>
      </c>
    </row>
    <row r="19" spans="2:6" x14ac:dyDescent="0.25">
      <c r="B19" s="4" t="s">
        <v>11</v>
      </c>
      <c r="C19" s="5">
        <v>10330</v>
      </c>
      <c r="D19" s="6">
        <v>10310</v>
      </c>
      <c r="E19" s="10">
        <f t="shared" si="0"/>
        <v>-20</v>
      </c>
      <c r="F19" s="47">
        <v>-1.9361084220716361E-3</v>
      </c>
    </row>
    <row r="20" spans="2:6" x14ac:dyDescent="0.25">
      <c r="B20" s="4" t="s">
        <v>17</v>
      </c>
      <c r="C20" s="5">
        <v>15000</v>
      </c>
      <c r="D20" s="21">
        <v>1500</v>
      </c>
      <c r="E20" s="10">
        <f t="shared" si="0"/>
        <v>-13500</v>
      </c>
      <c r="F20" s="47">
        <v>-0.9</v>
      </c>
    </row>
    <row r="21" spans="2:6" ht="15.75" thickBot="1" x14ac:dyDescent="0.3">
      <c r="B21" s="4"/>
      <c r="C21" s="15">
        <f>SUM(C14:C20)</f>
        <v>802340</v>
      </c>
      <c r="D21" s="15">
        <f>SUM(D14:D20)</f>
        <v>842710</v>
      </c>
      <c r="E21" s="14">
        <f t="shared" si="0"/>
        <v>40370</v>
      </c>
      <c r="F21" s="16">
        <v>5.0315327666575267E-2</v>
      </c>
    </row>
    <row r="22" spans="2:6" x14ac:dyDescent="0.25">
      <c r="B22" s="4"/>
      <c r="C22" s="5"/>
      <c r="D22" s="6"/>
      <c r="E22" s="10"/>
      <c r="F22" s="11"/>
    </row>
    <row r="23" spans="2:6" x14ac:dyDescent="0.25">
      <c r="B23" s="8" t="s">
        <v>18</v>
      </c>
      <c r="C23" s="9"/>
      <c r="D23" s="6"/>
      <c r="E23" s="10"/>
      <c r="F23" s="11"/>
    </row>
    <row r="24" spans="2:6" x14ac:dyDescent="0.25">
      <c r="B24" s="22" t="s">
        <v>1</v>
      </c>
      <c r="C24" s="23">
        <v>25000</v>
      </c>
      <c r="D24" s="10">
        <v>25000</v>
      </c>
      <c r="E24" s="10">
        <f t="shared" si="0"/>
        <v>0</v>
      </c>
      <c r="F24" s="11">
        <v>0</v>
      </c>
    </row>
    <row r="25" spans="2:6" x14ac:dyDescent="0.25">
      <c r="B25" s="4" t="s">
        <v>19</v>
      </c>
      <c r="C25" s="5">
        <v>800000</v>
      </c>
      <c r="D25" s="10">
        <v>808000</v>
      </c>
      <c r="E25" s="10">
        <f t="shared" si="0"/>
        <v>8000</v>
      </c>
      <c r="F25" s="11">
        <v>0.01</v>
      </c>
    </row>
    <row r="26" spans="2:6" ht="25.5" x14ac:dyDescent="0.25">
      <c r="B26" s="22" t="s">
        <v>20</v>
      </c>
      <c r="C26" s="23">
        <v>60000</v>
      </c>
      <c r="D26" s="10">
        <v>23000</v>
      </c>
      <c r="E26" s="10">
        <f t="shared" si="0"/>
        <v>-37000</v>
      </c>
      <c r="F26" s="47">
        <v>-0.6166666666666667</v>
      </c>
    </row>
    <row r="27" spans="2:6" x14ac:dyDescent="0.25">
      <c r="B27" s="22" t="s">
        <v>21</v>
      </c>
      <c r="C27" s="23">
        <v>30000</v>
      </c>
      <c r="D27" s="10">
        <v>30300</v>
      </c>
      <c r="E27" s="10">
        <f t="shared" si="0"/>
        <v>300</v>
      </c>
      <c r="F27" s="11">
        <v>0.01</v>
      </c>
    </row>
    <row r="28" spans="2:6" x14ac:dyDescent="0.25">
      <c r="B28" s="22" t="s">
        <v>22</v>
      </c>
      <c r="C28" s="23">
        <v>0</v>
      </c>
      <c r="D28" s="10">
        <v>0</v>
      </c>
      <c r="E28" s="10">
        <f t="shared" si="0"/>
        <v>0</v>
      </c>
      <c r="F28" s="11">
        <v>0</v>
      </c>
    </row>
    <row r="29" spans="2:6" x14ac:dyDescent="0.25">
      <c r="B29" s="4" t="s">
        <v>23</v>
      </c>
      <c r="C29" s="5">
        <v>8200</v>
      </c>
      <c r="D29" s="10">
        <v>8200</v>
      </c>
      <c r="E29" s="10">
        <f t="shared" si="0"/>
        <v>0</v>
      </c>
      <c r="F29" s="11">
        <v>0</v>
      </c>
    </row>
    <row r="30" spans="2:6" x14ac:dyDescent="0.25">
      <c r="B30" s="4" t="s">
        <v>24</v>
      </c>
      <c r="C30" s="5">
        <v>15000</v>
      </c>
      <c r="D30" s="10">
        <v>15150</v>
      </c>
      <c r="E30" s="10">
        <f t="shared" si="0"/>
        <v>150</v>
      </c>
      <c r="F30" s="11">
        <v>0.01</v>
      </c>
    </row>
    <row r="31" spans="2:6" x14ac:dyDescent="0.25">
      <c r="B31" s="22" t="s">
        <v>25</v>
      </c>
      <c r="C31" s="23">
        <v>2000</v>
      </c>
      <c r="D31" s="10">
        <v>2000</v>
      </c>
      <c r="E31" s="10">
        <f t="shared" si="0"/>
        <v>0</v>
      </c>
      <c r="F31" s="11">
        <v>0</v>
      </c>
    </row>
    <row r="32" spans="2:6" x14ac:dyDescent="0.25">
      <c r="B32" s="4" t="s">
        <v>26</v>
      </c>
      <c r="C32" s="5">
        <v>4000</v>
      </c>
      <c r="D32" s="10">
        <v>1000</v>
      </c>
      <c r="E32" s="10">
        <f t="shared" si="0"/>
        <v>-3000</v>
      </c>
      <c r="F32" s="48">
        <v>-0.75</v>
      </c>
    </row>
    <row r="33" spans="2:6" x14ac:dyDescent="0.25">
      <c r="B33" s="4" t="s">
        <v>27</v>
      </c>
      <c r="C33" s="5">
        <v>30000</v>
      </c>
      <c r="D33" s="13">
        <v>30300</v>
      </c>
      <c r="E33" s="10">
        <f t="shared" si="0"/>
        <v>300</v>
      </c>
      <c r="F33" s="11">
        <v>0.01</v>
      </c>
    </row>
    <row r="34" spans="2:6" ht="15.75" thickBot="1" x14ac:dyDescent="0.3">
      <c r="B34" s="4"/>
      <c r="C34" s="15">
        <f>SUM(C24:C33)</f>
        <v>974200</v>
      </c>
      <c r="D34" s="14">
        <f>SUM(D24:D33)</f>
        <v>942950</v>
      </c>
      <c r="E34" s="14">
        <f t="shared" si="0"/>
        <v>-31250</v>
      </c>
      <c r="F34" s="50">
        <v>-3.2077602135085197E-2</v>
      </c>
    </row>
    <row r="35" spans="2:6" x14ac:dyDescent="0.25">
      <c r="B35" s="4"/>
      <c r="C35" s="5"/>
      <c r="D35" s="6"/>
      <c r="E35" s="10"/>
      <c r="F35" s="11"/>
    </row>
    <row r="36" spans="2:6" x14ac:dyDescent="0.25">
      <c r="B36" s="24" t="s">
        <v>28</v>
      </c>
      <c r="C36" s="25"/>
      <c r="D36" s="17"/>
      <c r="E36" s="10"/>
      <c r="F36" s="11"/>
    </row>
    <row r="37" spans="2:6" ht="30" x14ac:dyDescent="0.25">
      <c r="B37" s="4" t="s">
        <v>29</v>
      </c>
      <c r="C37" s="17">
        <v>28000</v>
      </c>
      <c r="D37" s="6">
        <v>28300</v>
      </c>
      <c r="E37" s="10">
        <f t="shared" si="0"/>
        <v>300</v>
      </c>
      <c r="F37" s="11">
        <v>1.0714285714285714E-2</v>
      </c>
    </row>
    <row r="38" spans="2:6" x14ac:dyDescent="0.25">
      <c r="B38" s="22" t="s">
        <v>30</v>
      </c>
      <c r="C38" s="12">
        <v>1330</v>
      </c>
      <c r="D38" s="6">
        <v>1270</v>
      </c>
      <c r="E38" s="10">
        <f t="shared" si="0"/>
        <v>-60</v>
      </c>
      <c r="F38" s="47">
        <v>-4.5112781954887216E-2</v>
      </c>
    </row>
    <row r="39" spans="2:6" x14ac:dyDescent="0.25">
      <c r="B39" s="22" t="s">
        <v>31</v>
      </c>
      <c r="C39" s="12">
        <v>2800</v>
      </c>
      <c r="D39" s="6">
        <v>2830</v>
      </c>
      <c r="E39" s="10">
        <f t="shared" si="0"/>
        <v>30</v>
      </c>
      <c r="F39" s="11">
        <v>1.0714285714285714E-2</v>
      </c>
    </row>
    <row r="40" spans="2:6" x14ac:dyDescent="0.25">
      <c r="B40" s="26" t="s">
        <v>32</v>
      </c>
      <c r="C40" s="27">
        <v>5770</v>
      </c>
      <c r="D40" s="6">
        <v>6320</v>
      </c>
      <c r="E40" s="10">
        <f t="shared" si="0"/>
        <v>550</v>
      </c>
      <c r="F40" s="11">
        <v>9.5320623916811092E-2</v>
      </c>
    </row>
    <row r="41" spans="2:6" ht="15.75" thickBot="1" x14ac:dyDescent="0.3">
      <c r="B41" s="7"/>
      <c r="C41" s="28">
        <f>SUM(C37:C40)</f>
        <v>37900</v>
      </c>
      <c r="D41" s="14">
        <f>SUM(D37:D40)</f>
        <v>38720</v>
      </c>
      <c r="E41" s="14">
        <f t="shared" si="0"/>
        <v>820</v>
      </c>
      <c r="F41" s="16">
        <v>2.1635883905013191E-2</v>
      </c>
    </row>
    <row r="42" spans="2:6" x14ac:dyDescent="0.25">
      <c r="B42" s="4"/>
      <c r="C42" s="5"/>
      <c r="D42" s="6"/>
      <c r="E42" s="10"/>
      <c r="F42" s="11"/>
    </row>
    <row r="43" spans="2:6" x14ac:dyDescent="0.25">
      <c r="B43" s="29" t="s">
        <v>33</v>
      </c>
      <c r="C43" s="30"/>
      <c r="D43" s="6"/>
      <c r="E43" s="10"/>
      <c r="F43" s="11"/>
    </row>
    <row r="44" spans="2:6" x14ac:dyDescent="0.25">
      <c r="B44" s="31" t="s">
        <v>34</v>
      </c>
      <c r="C44" s="32">
        <v>28940</v>
      </c>
      <c r="D44" s="10">
        <v>29520</v>
      </c>
      <c r="E44" s="10">
        <f t="shared" si="0"/>
        <v>580</v>
      </c>
      <c r="F44" s="11">
        <v>2.0041465100207326E-2</v>
      </c>
    </row>
    <row r="45" spans="2:6" x14ac:dyDescent="0.25">
      <c r="B45" s="31" t="s">
        <v>35</v>
      </c>
      <c r="C45" s="32">
        <v>6320</v>
      </c>
      <c r="D45" s="10">
        <v>6450</v>
      </c>
      <c r="E45" s="10">
        <f t="shared" si="0"/>
        <v>130</v>
      </c>
      <c r="F45" s="11">
        <v>2.0569620253164556E-2</v>
      </c>
    </row>
    <row r="46" spans="2:6" x14ac:dyDescent="0.25">
      <c r="B46" s="31" t="s">
        <v>36</v>
      </c>
      <c r="C46" s="32">
        <v>1220</v>
      </c>
      <c r="D46" s="10">
        <v>1240</v>
      </c>
      <c r="E46" s="10">
        <f t="shared" si="0"/>
        <v>20</v>
      </c>
      <c r="F46" s="11">
        <v>1.6393442622950821E-2</v>
      </c>
    </row>
    <row r="47" spans="2:6" x14ac:dyDescent="0.25">
      <c r="B47" s="22" t="s">
        <v>37</v>
      </c>
      <c r="C47" s="23">
        <v>1220</v>
      </c>
      <c r="D47" s="17">
        <v>1240</v>
      </c>
      <c r="E47" s="10">
        <f t="shared" si="0"/>
        <v>20</v>
      </c>
      <c r="F47" s="11">
        <v>1.6393442622950821E-2</v>
      </c>
    </row>
    <row r="48" spans="2:6" x14ac:dyDescent="0.25">
      <c r="B48" s="31" t="s">
        <v>38</v>
      </c>
      <c r="C48" s="32">
        <v>200</v>
      </c>
      <c r="D48" s="10">
        <v>200</v>
      </c>
      <c r="E48" s="10">
        <f t="shared" si="0"/>
        <v>0</v>
      </c>
      <c r="F48" s="11">
        <v>0</v>
      </c>
    </row>
    <row r="49" spans="2:6" x14ac:dyDescent="0.25">
      <c r="B49" s="31" t="s">
        <v>39</v>
      </c>
      <c r="C49" s="32">
        <v>4480</v>
      </c>
      <c r="D49" s="12">
        <v>4570</v>
      </c>
      <c r="E49" s="10">
        <f t="shared" si="0"/>
        <v>90</v>
      </c>
      <c r="F49" s="11">
        <v>2.0089285714285716E-2</v>
      </c>
    </row>
    <row r="50" spans="2:6" x14ac:dyDescent="0.25">
      <c r="B50" s="31" t="s">
        <v>40</v>
      </c>
      <c r="C50" s="32">
        <v>1840</v>
      </c>
      <c r="D50" s="12">
        <v>1880</v>
      </c>
      <c r="E50" s="10">
        <f t="shared" si="0"/>
        <v>40</v>
      </c>
      <c r="F50" s="11">
        <v>2.1739130434782608E-2</v>
      </c>
    </row>
    <row r="51" spans="2:6" x14ac:dyDescent="0.25">
      <c r="B51" s="31" t="s">
        <v>41</v>
      </c>
      <c r="C51" s="32">
        <v>3270</v>
      </c>
      <c r="D51" s="10">
        <v>3340</v>
      </c>
      <c r="E51" s="10">
        <f t="shared" si="0"/>
        <v>70</v>
      </c>
      <c r="F51" s="11">
        <v>2.1406727828746176E-2</v>
      </c>
    </row>
    <row r="52" spans="2:6" x14ac:dyDescent="0.25">
      <c r="B52" s="31" t="s">
        <v>42</v>
      </c>
      <c r="C52" s="32">
        <v>2000</v>
      </c>
      <c r="D52" s="10">
        <v>2000</v>
      </c>
      <c r="E52" s="10">
        <f t="shared" si="0"/>
        <v>0</v>
      </c>
      <c r="F52" s="11">
        <v>0</v>
      </c>
    </row>
    <row r="53" spans="2:6" x14ac:dyDescent="0.25">
      <c r="B53" s="31" t="s">
        <v>43</v>
      </c>
      <c r="C53" s="32">
        <v>3400</v>
      </c>
      <c r="D53" s="10">
        <v>3400</v>
      </c>
      <c r="E53" s="10">
        <f t="shared" si="0"/>
        <v>0</v>
      </c>
      <c r="F53" s="11">
        <v>0</v>
      </c>
    </row>
    <row r="54" spans="2:6" x14ac:dyDescent="0.25">
      <c r="B54" s="31" t="s">
        <v>44</v>
      </c>
      <c r="C54" s="32">
        <v>900</v>
      </c>
      <c r="D54" s="10">
        <v>900</v>
      </c>
      <c r="E54" s="10">
        <f t="shared" si="0"/>
        <v>0</v>
      </c>
      <c r="F54" s="11">
        <v>0</v>
      </c>
    </row>
    <row r="55" spans="2:6" x14ac:dyDescent="0.25">
      <c r="B55" s="31" t="s">
        <v>45</v>
      </c>
      <c r="C55" s="32">
        <v>200</v>
      </c>
      <c r="D55" s="10">
        <v>200</v>
      </c>
      <c r="E55" s="10">
        <f t="shared" si="0"/>
        <v>0</v>
      </c>
      <c r="F55" s="11">
        <v>0</v>
      </c>
    </row>
    <row r="56" spans="2:6" x14ac:dyDescent="0.25">
      <c r="B56" s="5" t="s">
        <v>46</v>
      </c>
      <c r="C56" s="5">
        <v>700</v>
      </c>
      <c r="D56" s="17">
        <v>500</v>
      </c>
      <c r="E56" s="10">
        <f t="shared" si="0"/>
        <v>-200</v>
      </c>
      <c r="F56" s="48">
        <v>-0.2857142857142857</v>
      </c>
    </row>
    <row r="57" spans="2:6" x14ac:dyDescent="0.25">
      <c r="B57" s="31" t="s">
        <v>47</v>
      </c>
      <c r="C57" s="32">
        <v>300</v>
      </c>
      <c r="D57" s="6">
        <v>250</v>
      </c>
      <c r="E57" s="10">
        <f t="shared" si="0"/>
        <v>-50</v>
      </c>
      <c r="F57" s="47">
        <v>-0.16666666666666666</v>
      </c>
    </row>
    <row r="58" spans="2:6" x14ac:dyDescent="0.25">
      <c r="B58" s="4" t="s">
        <v>48</v>
      </c>
      <c r="C58" s="5">
        <v>1530</v>
      </c>
      <c r="D58" s="17">
        <v>1500</v>
      </c>
      <c r="E58" s="10">
        <f t="shared" si="0"/>
        <v>-30</v>
      </c>
      <c r="F58" s="47">
        <v>-1.9607843137254902E-2</v>
      </c>
    </row>
    <row r="59" spans="2:6" x14ac:dyDescent="0.25">
      <c r="B59" s="31" t="s">
        <v>49</v>
      </c>
      <c r="C59" s="32">
        <v>1290</v>
      </c>
      <c r="D59" s="17">
        <v>1180</v>
      </c>
      <c r="E59" s="10">
        <f t="shared" si="0"/>
        <v>-110</v>
      </c>
      <c r="F59" s="48">
        <v>-8.5271317829457363E-2</v>
      </c>
    </row>
    <row r="60" spans="2:6" ht="18" customHeight="1" x14ac:dyDescent="0.25">
      <c r="B60" s="4" t="s">
        <v>50</v>
      </c>
      <c r="C60" s="5">
        <v>1450</v>
      </c>
      <c r="D60" s="17">
        <v>1350</v>
      </c>
      <c r="E60" s="10">
        <f t="shared" si="0"/>
        <v>-100</v>
      </c>
      <c r="F60" s="48">
        <v>-6.8965517241379309E-2</v>
      </c>
    </row>
    <row r="61" spans="2:6" ht="15.75" thickBot="1" x14ac:dyDescent="0.3">
      <c r="B61" s="4"/>
      <c r="C61" s="15">
        <f>SUM(C44:C60)</f>
        <v>59260</v>
      </c>
      <c r="D61" s="14">
        <f>SUM(D44:D60)</f>
        <v>59720</v>
      </c>
      <c r="E61" s="14">
        <f t="shared" si="0"/>
        <v>460</v>
      </c>
      <c r="F61" s="16">
        <v>7.7624029699628755E-3</v>
      </c>
    </row>
    <row r="62" spans="2:6" x14ac:dyDescent="0.25">
      <c r="B62" s="4"/>
      <c r="C62" s="5"/>
      <c r="D62" s="17"/>
      <c r="E62" s="10">
        <f t="shared" si="0"/>
        <v>0</v>
      </c>
      <c r="F62" s="11"/>
    </row>
    <row r="63" spans="2:6" x14ac:dyDescent="0.25">
      <c r="B63" s="33" t="s">
        <v>51</v>
      </c>
      <c r="C63" s="34"/>
      <c r="D63" s="12"/>
      <c r="E63" s="10">
        <f t="shared" si="0"/>
        <v>0</v>
      </c>
      <c r="F63" s="11"/>
    </row>
    <row r="64" spans="2:6" x14ac:dyDescent="0.25">
      <c r="B64" s="35" t="s">
        <v>52</v>
      </c>
      <c r="C64" s="36">
        <v>80000</v>
      </c>
      <c r="D64" s="12">
        <v>80800</v>
      </c>
      <c r="E64" s="10">
        <f t="shared" si="0"/>
        <v>800</v>
      </c>
      <c r="F64" s="11">
        <v>0.01</v>
      </c>
    </row>
    <row r="65" spans="2:6" x14ac:dyDescent="0.25">
      <c r="B65" s="35" t="s">
        <v>53</v>
      </c>
      <c r="C65" s="36">
        <v>40000</v>
      </c>
      <c r="D65" s="10">
        <v>40400</v>
      </c>
      <c r="E65" s="10">
        <f t="shared" si="0"/>
        <v>400</v>
      </c>
      <c r="F65" s="11">
        <v>0.01</v>
      </c>
    </row>
    <row r="66" spans="2:6" x14ac:dyDescent="0.25">
      <c r="B66" s="35" t="s">
        <v>54</v>
      </c>
      <c r="C66" s="36">
        <v>8160</v>
      </c>
      <c r="D66" s="10">
        <v>8170</v>
      </c>
      <c r="E66" s="10">
        <f t="shared" si="0"/>
        <v>10</v>
      </c>
      <c r="F66" s="11">
        <v>1.2254901960784314E-3</v>
      </c>
    </row>
    <row r="67" spans="2:6" x14ac:dyDescent="0.25">
      <c r="B67" s="37" t="s">
        <v>55</v>
      </c>
      <c r="C67" s="43">
        <v>24800</v>
      </c>
      <c r="D67" s="13">
        <v>24800</v>
      </c>
      <c r="E67" s="10">
        <f t="shared" si="0"/>
        <v>0</v>
      </c>
      <c r="F67" s="39">
        <v>0</v>
      </c>
    </row>
    <row r="68" spans="2:6" ht="15.75" thickBot="1" x14ac:dyDescent="0.3">
      <c r="B68" s="4"/>
      <c r="C68" s="15">
        <f>SUM(C64:C67)</f>
        <v>152960</v>
      </c>
      <c r="D68" s="14">
        <f>SUM(D64:D67)</f>
        <v>154170</v>
      </c>
      <c r="E68" s="14">
        <f t="shared" si="0"/>
        <v>1210</v>
      </c>
      <c r="F68" s="16">
        <v>7.910564853556486E-3</v>
      </c>
    </row>
    <row r="69" spans="2:6" x14ac:dyDescent="0.25">
      <c r="B69" s="4"/>
      <c r="C69" s="5"/>
      <c r="D69" s="17"/>
      <c r="E69" s="10"/>
      <c r="F69" s="11"/>
    </row>
    <row r="70" spans="2:6" x14ac:dyDescent="0.25">
      <c r="B70" s="24" t="s">
        <v>56</v>
      </c>
      <c r="C70" s="25"/>
      <c r="D70" s="17"/>
      <c r="E70" s="10"/>
      <c r="F70" s="11"/>
    </row>
    <row r="71" spans="2:6" x14ac:dyDescent="0.25">
      <c r="B71" s="4" t="s">
        <v>57</v>
      </c>
      <c r="C71" s="5">
        <v>374800</v>
      </c>
      <c r="D71" s="44">
        <v>378550</v>
      </c>
      <c r="E71" s="10">
        <f t="shared" ref="E71:E84" si="1">D71-C71</f>
        <v>3750</v>
      </c>
      <c r="F71" s="11">
        <v>1.0005336179295624E-2</v>
      </c>
    </row>
    <row r="72" spans="2:6" x14ac:dyDescent="0.25">
      <c r="B72" s="4" t="s">
        <v>58</v>
      </c>
      <c r="C72" s="5">
        <v>224500</v>
      </c>
      <c r="D72" s="44">
        <v>226750</v>
      </c>
      <c r="E72" s="10">
        <f t="shared" si="1"/>
        <v>2250</v>
      </c>
      <c r="F72" s="11">
        <v>1.002227171492205E-2</v>
      </c>
    </row>
    <row r="73" spans="2:6" x14ac:dyDescent="0.25">
      <c r="B73" s="4" t="s">
        <v>59</v>
      </c>
      <c r="C73" s="5">
        <v>155640</v>
      </c>
      <c r="D73" s="44">
        <v>157200</v>
      </c>
      <c r="E73" s="10">
        <f t="shared" si="1"/>
        <v>1560</v>
      </c>
      <c r="F73" s="11">
        <v>1.0023130300693909E-2</v>
      </c>
    </row>
    <row r="74" spans="2:6" x14ac:dyDescent="0.25">
      <c r="B74" s="22" t="s">
        <v>60</v>
      </c>
      <c r="C74" s="23">
        <v>465090</v>
      </c>
      <c r="D74" s="44">
        <v>479037</v>
      </c>
      <c r="E74" s="10">
        <f t="shared" si="1"/>
        <v>13947</v>
      </c>
      <c r="F74" s="11">
        <v>2.9987744307553375E-2</v>
      </c>
    </row>
    <row r="75" spans="2:6" x14ac:dyDescent="0.25">
      <c r="B75" s="4" t="s">
        <v>61</v>
      </c>
      <c r="C75" s="5">
        <v>110630</v>
      </c>
      <c r="D75" s="18">
        <v>112680</v>
      </c>
      <c r="E75" s="10">
        <f t="shared" si="1"/>
        <v>2050</v>
      </c>
      <c r="F75" s="11">
        <v>1.853023592154027E-2</v>
      </c>
    </row>
    <row r="76" spans="2:6" x14ac:dyDescent="0.25">
      <c r="B76" s="4" t="s">
        <v>62</v>
      </c>
      <c r="C76" s="5">
        <v>64180</v>
      </c>
      <c r="D76" s="45">
        <v>54580</v>
      </c>
      <c r="E76" s="10">
        <f t="shared" si="1"/>
        <v>-9600</v>
      </c>
      <c r="F76" s="47">
        <v>-0.14957930819569959</v>
      </c>
    </row>
    <row r="77" spans="2:6" ht="15.75" thickBot="1" x14ac:dyDescent="0.3">
      <c r="B77" s="4"/>
      <c r="C77" s="15">
        <f>SUM(C71:C76)</f>
        <v>1394840</v>
      </c>
      <c r="D77" s="28">
        <f>SUM(D71:D76)</f>
        <v>1408797</v>
      </c>
      <c r="E77" s="14">
        <f t="shared" si="1"/>
        <v>13957</v>
      </c>
      <c r="F77" s="16">
        <v>1.0006165581715465E-2</v>
      </c>
    </row>
    <row r="78" spans="2:6" x14ac:dyDescent="0.25">
      <c r="B78" s="4"/>
      <c r="C78" s="5"/>
      <c r="D78" s="17"/>
      <c r="E78" s="10"/>
      <c r="F78" s="11"/>
    </row>
    <row r="79" spans="2:6" x14ac:dyDescent="0.25">
      <c r="B79" s="4"/>
      <c r="C79" s="5"/>
      <c r="D79" s="17"/>
      <c r="E79" s="10"/>
      <c r="F79" s="11"/>
    </row>
    <row r="80" spans="2:6" ht="15.75" thickBot="1" x14ac:dyDescent="0.3">
      <c r="B80" s="4"/>
      <c r="C80" s="28">
        <f>+C77+C68+C61+C41+C34+C21+C11</f>
        <v>3518200</v>
      </c>
      <c r="D80" s="28">
        <f>+D77+D68+D61+D41+D34+D21+D11</f>
        <v>3544947</v>
      </c>
      <c r="E80" s="14">
        <f t="shared" si="1"/>
        <v>26747</v>
      </c>
      <c r="F80" s="16">
        <v>7.6024671707122958E-3</v>
      </c>
    </row>
    <row r="81" spans="2:6" x14ac:dyDescent="0.25">
      <c r="B81" s="4"/>
      <c r="C81" s="5"/>
      <c r="D81" s="38"/>
      <c r="E81" s="10"/>
      <c r="F81" s="11"/>
    </row>
    <row r="82" spans="2:6" x14ac:dyDescent="0.25">
      <c r="B82" s="24" t="s">
        <v>63</v>
      </c>
      <c r="C82" s="25"/>
      <c r="D82" s="38"/>
      <c r="E82" s="10"/>
      <c r="F82" s="11"/>
    </row>
    <row r="83" spans="2:6" x14ac:dyDescent="0.25">
      <c r="B83" s="4" t="s">
        <v>64</v>
      </c>
      <c r="C83" s="5">
        <v>-1369137</v>
      </c>
      <c r="D83" s="10">
        <v>-1390966</v>
      </c>
      <c r="E83" s="10">
        <f t="shared" si="1"/>
        <v>-21829</v>
      </c>
      <c r="F83" s="11">
        <v>0</v>
      </c>
    </row>
    <row r="84" spans="2:6" ht="15.75" thickBot="1" x14ac:dyDescent="0.3">
      <c r="B84" s="4"/>
      <c r="C84" s="14">
        <f>+C83</f>
        <v>-1369137</v>
      </c>
      <c r="D84" s="14">
        <f>+D83</f>
        <v>-1390966</v>
      </c>
      <c r="E84" s="14">
        <f t="shared" si="1"/>
        <v>-21829</v>
      </c>
      <c r="F84" s="16">
        <v>0</v>
      </c>
    </row>
    <row r="85" spans="2:6" ht="15.75" thickBot="1" x14ac:dyDescent="0.3">
      <c r="B85" s="4"/>
      <c r="C85" s="5"/>
      <c r="D85" s="17"/>
      <c r="E85" s="10"/>
      <c r="F85" s="40"/>
    </row>
    <row r="86" spans="2:6" ht="15.75" thickBot="1" x14ac:dyDescent="0.3">
      <c r="B86" s="4"/>
      <c r="C86" s="41">
        <f>+C84+C80</f>
        <v>2149063</v>
      </c>
      <c r="D86" s="41">
        <f>+D84+D80</f>
        <v>2153981</v>
      </c>
      <c r="E86" s="14">
        <f t="shared" ref="E86" si="2">D86-C86</f>
        <v>4918</v>
      </c>
      <c r="F86" s="16">
        <v>1.2573604972466592E-2</v>
      </c>
    </row>
  </sheetData>
  <pageMargins left="0.23622047244094491" right="0.23622047244094491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82"/>
  <sheetViews>
    <sheetView showGridLines="0" tabSelected="1" topLeftCell="A46" workbookViewId="0">
      <selection activeCell="F66" sqref="F66"/>
    </sheetView>
  </sheetViews>
  <sheetFormatPr defaultColWidth="26.42578125" defaultRowHeight="15" x14ac:dyDescent="0.25"/>
  <cols>
    <col min="1" max="1" width="26.42578125" style="42"/>
    <col min="2" max="2" width="40.85546875" style="42" customWidth="1"/>
    <col min="3" max="3" width="13.5703125" style="42" customWidth="1"/>
    <col min="4" max="4" width="12.7109375" style="62" customWidth="1"/>
    <col min="5" max="5" width="12.7109375" style="42" customWidth="1"/>
    <col min="6" max="6" width="10.140625" style="49" customWidth="1"/>
    <col min="7" max="16384" width="26.42578125" style="42"/>
  </cols>
  <sheetData>
    <row r="1" spans="2:6" ht="49.15" customHeight="1" thickBot="1" x14ac:dyDescent="0.3">
      <c r="B1" s="1" t="s">
        <v>2</v>
      </c>
      <c r="C1" s="2" t="s">
        <v>3</v>
      </c>
      <c r="D1" s="63" t="s">
        <v>4</v>
      </c>
      <c r="E1" s="51" t="s">
        <v>65</v>
      </c>
      <c r="F1" s="46" t="s">
        <v>0</v>
      </c>
    </row>
    <row r="2" spans="2:6" x14ac:dyDescent="0.25">
      <c r="B2" s="4"/>
      <c r="C2" s="5"/>
      <c r="D2" s="6"/>
      <c r="E2" s="6"/>
      <c r="F2" s="11"/>
    </row>
    <row r="3" spans="2:6" x14ac:dyDescent="0.25">
      <c r="B3" s="8" t="s">
        <v>74</v>
      </c>
      <c r="C3" s="9"/>
      <c r="D3" s="6"/>
      <c r="E3" s="6"/>
      <c r="F3" s="11"/>
    </row>
    <row r="4" spans="2:6" x14ac:dyDescent="0.25">
      <c r="B4" s="4" t="s">
        <v>6</v>
      </c>
      <c r="C4" s="5">
        <v>71400</v>
      </c>
      <c r="D4" s="10">
        <v>71400</v>
      </c>
      <c r="E4" s="10">
        <f>D4-C4</f>
        <v>0</v>
      </c>
      <c r="F4" s="11">
        <f>+D4/C4-1</f>
        <v>0</v>
      </c>
    </row>
    <row r="5" spans="2:6" x14ac:dyDescent="0.25">
      <c r="B5" s="4" t="s">
        <v>7</v>
      </c>
      <c r="C5" s="5">
        <v>7930</v>
      </c>
      <c r="D5" s="10">
        <v>8650</v>
      </c>
      <c r="E5" s="10">
        <f t="shared" ref="E5:E62" si="0">D5-C5</f>
        <v>720</v>
      </c>
      <c r="F5" s="11">
        <f t="shared" ref="F5:F11" si="1">+D5/C5-1</f>
        <v>9.0794451450189051E-2</v>
      </c>
    </row>
    <row r="6" spans="2:6" x14ac:dyDescent="0.25">
      <c r="B6" s="4" t="s">
        <v>8</v>
      </c>
      <c r="C6" s="5">
        <v>9420</v>
      </c>
      <c r="D6" s="12">
        <v>11780</v>
      </c>
      <c r="E6" s="10">
        <f t="shared" si="0"/>
        <v>2360</v>
      </c>
      <c r="F6" s="11">
        <f t="shared" si="1"/>
        <v>0.25053078556263264</v>
      </c>
    </row>
    <row r="7" spans="2:6" x14ac:dyDescent="0.25">
      <c r="B7" s="4" t="s">
        <v>9</v>
      </c>
      <c r="C7" s="5">
        <v>1500</v>
      </c>
      <c r="D7" s="12">
        <v>1000</v>
      </c>
      <c r="E7" s="10">
        <f t="shared" si="0"/>
        <v>-500</v>
      </c>
      <c r="F7" s="11">
        <f t="shared" si="1"/>
        <v>-0.33333333333333337</v>
      </c>
    </row>
    <row r="8" spans="2:6" x14ac:dyDescent="0.25">
      <c r="B8" s="4" t="s">
        <v>10</v>
      </c>
      <c r="C8" s="5">
        <v>100</v>
      </c>
      <c r="D8" s="12">
        <v>50</v>
      </c>
      <c r="E8" s="10">
        <f t="shared" si="0"/>
        <v>-50</v>
      </c>
      <c r="F8" s="11">
        <f t="shared" si="1"/>
        <v>-0.5</v>
      </c>
    </row>
    <row r="9" spans="2:6" x14ac:dyDescent="0.25">
      <c r="B9" s="4" t="s">
        <v>11</v>
      </c>
      <c r="C9" s="5">
        <v>5850</v>
      </c>
      <c r="D9" s="10">
        <v>4500</v>
      </c>
      <c r="E9" s="10">
        <f t="shared" si="0"/>
        <v>-1350</v>
      </c>
      <c r="F9" s="11">
        <f t="shared" si="1"/>
        <v>-0.23076923076923073</v>
      </c>
    </row>
    <row r="10" spans="2:6" x14ac:dyDescent="0.25">
      <c r="B10" s="4" t="s">
        <v>12</v>
      </c>
      <c r="C10" s="5">
        <v>500</v>
      </c>
      <c r="D10" s="13">
        <v>500</v>
      </c>
      <c r="E10" s="10">
        <f t="shared" si="0"/>
        <v>0</v>
      </c>
      <c r="F10" s="11">
        <f t="shared" si="1"/>
        <v>0</v>
      </c>
    </row>
    <row r="11" spans="2:6" ht="15.75" thickBot="1" x14ac:dyDescent="0.3">
      <c r="B11" s="4"/>
      <c r="C11" s="15">
        <f>SUM(C4:C10)</f>
        <v>96700</v>
      </c>
      <c r="D11" s="28">
        <f>SUM(D4:D10)</f>
        <v>97880</v>
      </c>
      <c r="E11" s="14">
        <f t="shared" si="0"/>
        <v>1180</v>
      </c>
      <c r="F11" s="52">
        <f t="shared" si="1"/>
        <v>1.220268872802488E-2</v>
      </c>
    </row>
    <row r="12" spans="2:6" x14ac:dyDescent="0.25">
      <c r="B12" s="8" t="s">
        <v>73</v>
      </c>
      <c r="C12" s="9"/>
      <c r="D12" s="12"/>
      <c r="E12" s="10"/>
      <c r="F12" s="11"/>
    </row>
    <row r="13" spans="2:6" x14ac:dyDescent="0.25">
      <c r="B13" s="19" t="s">
        <v>14</v>
      </c>
      <c r="C13" s="20">
        <f>-132617+617000-3</f>
        <v>484380</v>
      </c>
      <c r="D13" s="12">
        <f>-160667+647160-3</f>
        <v>486490</v>
      </c>
      <c r="E13" s="10">
        <f t="shared" si="0"/>
        <v>2110</v>
      </c>
      <c r="F13" s="11">
        <f t="shared" ref="F13:F20" si="2">+D13/C13-1</f>
        <v>4.3560840662288935E-3</v>
      </c>
    </row>
    <row r="14" spans="2:6" x14ac:dyDescent="0.25">
      <c r="B14" s="4" t="s">
        <v>7</v>
      </c>
      <c r="C14" s="5">
        <f>-14721+70490+1</f>
        <v>55770</v>
      </c>
      <c r="D14" s="10">
        <f>-17704+71250+4</f>
        <v>53550</v>
      </c>
      <c r="E14" s="10">
        <f t="shared" si="0"/>
        <v>-2220</v>
      </c>
      <c r="F14" s="11">
        <f t="shared" si="2"/>
        <v>-3.9806347498655192E-2</v>
      </c>
    </row>
    <row r="15" spans="2:6" x14ac:dyDescent="0.25">
      <c r="B15" s="4" t="s">
        <v>8</v>
      </c>
      <c r="C15" s="5">
        <f>-17492+83760+2</f>
        <v>66270</v>
      </c>
      <c r="D15" s="10">
        <f>-26926+106790-4</f>
        <v>79860</v>
      </c>
      <c r="E15" s="10">
        <f t="shared" si="0"/>
        <v>13590</v>
      </c>
      <c r="F15" s="11">
        <f t="shared" si="2"/>
        <v>0.20507016749660489</v>
      </c>
    </row>
    <row r="16" spans="2:6" x14ac:dyDescent="0.25">
      <c r="B16" s="4" t="s">
        <v>15</v>
      </c>
      <c r="C16" s="5">
        <f>-980+5260</f>
        <v>4280</v>
      </c>
      <c r="D16" s="10">
        <f>-1227+5150-3</f>
        <v>3920</v>
      </c>
      <c r="E16" s="10">
        <f t="shared" si="0"/>
        <v>-360</v>
      </c>
      <c r="F16" s="11">
        <f t="shared" si="2"/>
        <v>-8.411214953271029E-2</v>
      </c>
    </row>
    <row r="17" spans="2:6" x14ac:dyDescent="0.25">
      <c r="B17" s="4" t="s">
        <v>16</v>
      </c>
      <c r="C17" s="5">
        <f>-108+500-2</f>
        <v>390</v>
      </c>
      <c r="D17" s="6">
        <f>-138+550-2</f>
        <v>410</v>
      </c>
      <c r="E17" s="10">
        <f t="shared" si="0"/>
        <v>20</v>
      </c>
      <c r="F17" s="11">
        <f t="shared" si="2"/>
        <v>5.1282051282051322E-2</v>
      </c>
    </row>
    <row r="18" spans="2:6" x14ac:dyDescent="0.25">
      <c r="B18" s="4" t="s">
        <v>11</v>
      </c>
      <c r="C18" s="5">
        <f>-2530-245-757-757-12+10330+1</f>
        <v>6030</v>
      </c>
      <c r="D18" s="6">
        <f>-2520-306-967-967-15+10310+5</f>
        <v>5540</v>
      </c>
      <c r="E18" s="10">
        <f t="shared" si="0"/>
        <v>-490</v>
      </c>
      <c r="F18" s="11">
        <f t="shared" si="2"/>
        <v>-8.1260364842454358E-2</v>
      </c>
    </row>
    <row r="19" spans="2:6" x14ac:dyDescent="0.25">
      <c r="B19" s="4" t="s">
        <v>17</v>
      </c>
      <c r="C19" s="5">
        <f>-961+15000+1</f>
        <v>14040</v>
      </c>
      <c r="D19" s="21">
        <f>-153+1500+3</f>
        <v>1350</v>
      </c>
      <c r="E19" s="10">
        <f t="shared" si="0"/>
        <v>-12690</v>
      </c>
      <c r="F19" s="11">
        <f t="shared" si="2"/>
        <v>-0.90384615384615385</v>
      </c>
    </row>
    <row r="20" spans="2:6" ht="15.75" thickBot="1" x14ac:dyDescent="0.3">
      <c r="B20" s="4"/>
      <c r="C20" s="15">
        <f>SUM(C13:C19)</f>
        <v>631160</v>
      </c>
      <c r="D20" s="28">
        <f>SUM(D13:D19)</f>
        <v>631120</v>
      </c>
      <c r="E20" s="14">
        <f t="shared" si="0"/>
        <v>-40</v>
      </c>
      <c r="F20" s="52">
        <f t="shared" si="2"/>
        <v>-6.3375372330365387E-5</v>
      </c>
    </row>
    <row r="21" spans="2:6" x14ac:dyDescent="0.25">
      <c r="B21" s="8" t="s">
        <v>18</v>
      </c>
      <c r="C21" s="9"/>
      <c r="D21" s="6"/>
      <c r="E21" s="10"/>
      <c r="F21" s="11"/>
    </row>
    <row r="22" spans="2:6" x14ac:dyDescent="0.25">
      <c r="B22" s="22" t="s">
        <v>1</v>
      </c>
      <c r="C22" s="23">
        <v>25000</v>
      </c>
      <c r="D22" s="10">
        <v>25000</v>
      </c>
      <c r="E22" s="10">
        <f t="shared" si="0"/>
        <v>0</v>
      </c>
      <c r="F22" s="11">
        <f t="shared" ref="F22:F31" si="3">+D22/C22-1</f>
        <v>0</v>
      </c>
    </row>
    <row r="23" spans="2:6" x14ac:dyDescent="0.25">
      <c r="B23" s="22" t="s">
        <v>21</v>
      </c>
      <c r="C23" s="23">
        <v>30000</v>
      </c>
      <c r="D23" s="10">
        <v>30300</v>
      </c>
      <c r="E23" s="10">
        <f t="shared" si="0"/>
        <v>300</v>
      </c>
      <c r="F23" s="11">
        <f t="shared" si="3"/>
        <v>1.0000000000000009E-2</v>
      </c>
    </row>
    <row r="24" spans="2:6" x14ac:dyDescent="0.25">
      <c r="B24" s="4" t="s">
        <v>70</v>
      </c>
      <c r="C24" s="5">
        <v>0</v>
      </c>
      <c r="D24" s="10">
        <v>23000</v>
      </c>
      <c r="E24" s="10">
        <f>D24-C24</f>
        <v>23000</v>
      </c>
      <c r="F24" s="11"/>
    </row>
    <row r="25" spans="2:6" x14ac:dyDescent="0.25">
      <c r="B25" s="4" t="s">
        <v>71</v>
      </c>
      <c r="C25" s="23">
        <v>60000</v>
      </c>
      <c r="D25" s="10">
        <v>0</v>
      </c>
      <c r="E25" s="10">
        <f t="shared" ref="E25" si="4">D25-C25</f>
        <v>-60000</v>
      </c>
      <c r="F25" s="11"/>
    </row>
    <row r="26" spans="2:6" x14ac:dyDescent="0.25">
      <c r="B26" s="4" t="s">
        <v>23</v>
      </c>
      <c r="C26" s="5">
        <v>8200</v>
      </c>
      <c r="D26" s="10">
        <v>8200</v>
      </c>
      <c r="E26" s="10">
        <f t="shared" si="0"/>
        <v>0</v>
      </c>
      <c r="F26" s="11">
        <f t="shared" si="3"/>
        <v>0</v>
      </c>
    </row>
    <row r="27" spans="2:6" x14ac:dyDescent="0.25">
      <c r="B27" s="4" t="s">
        <v>24</v>
      </c>
      <c r="C27" s="5">
        <v>15000</v>
      </c>
      <c r="D27" s="10">
        <v>15150</v>
      </c>
      <c r="E27" s="10">
        <f t="shared" si="0"/>
        <v>150</v>
      </c>
      <c r="F27" s="11">
        <f t="shared" si="3"/>
        <v>1.0000000000000009E-2</v>
      </c>
    </row>
    <row r="28" spans="2:6" x14ac:dyDescent="0.25">
      <c r="B28" s="22" t="s">
        <v>25</v>
      </c>
      <c r="C28" s="23">
        <v>2000</v>
      </c>
      <c r="D28" s="10">
        <v>2000</v>
      </c>
      <c r="E28" s="10">
        <f t="shared" si="0"/>
        <v>0</v>
      </c>
      <c r="F28" s="11">
        <f t="shared" si="3"/>
        <v>0</v>
      </c>
    </row>
    <row r="29" spans="2:6" x14ac:dyDescent="0.25">
      <c r="B29" s="4" t="s">
        <v>26</v>
      </c>
      <c r="C29" s="5">
        <v>4000</v>
      </c>
      <c r="D29" s="10">
        <v>1000</v>
      </c>
      <c r="E29" s="10">
        <f t="shared" si="0"/>
        <v>-3000</v>
      </c>
      <c r="F29" s="11">
        <f t="shared" si="3"/>
        <v>-0.75</v>
      </c>
    </row>
    <row r="30" spans="2:6" x14ac:dyDescent="0.25">
      <c r="B30" s="4" t="s">
        <v>27</v>
      </c>
      <c r="C30" s="5">
        <v>30000</v>
      </c>
      <c r="D30" s="13">
        <v>30300</v>
      </c>
      <c r="E30" s="10">
        <f t="shared" si="0"/>
        <v>300</v>
      </c>
      <c r="F30" s="11">
        <f t="shared" si="3"/>
        <v>1.0000000000000009E-2</v>
      </c>
    </row>
    <row r="31" spans="2:6" ht="15.75" thickBot="1" x14ac:dyDescent="0.3">
      <c r="B31" s="4"/>
      <c r="C31" s="15">
        <f>SUM(C22:C30)</f>
        <v>174200</v>
      </c>
      <c r="D31" s="14">
        <f>SUM(D22:D30)</f>
        <v>134950</v>
      </c>
      <c r="E31" s="14">
        <f t="shared" si="0"/>
        <v>-39250</v>
      </c>
      <c r="F31" s="52">
        <f t="shared" si="3"/>
        <v>-0.22531572904707231</v>
      </c>
    </row>
    <row r="32" spans="2:6" x14ac:dyDescent="0.25">
      <c r="B32" s="24" t="s">
        <v>28</v>
      </c>
      <c r="C32" s="25"/>
      <c r="D32" s="17"/>
      <c r="E32" s="10"/>
      <c r="F32" s="11"/>
    </row>
    <row r="33" spans="2:6" ht="30" x14ac:dyDescent="0.25">
      <c r="B33" s="4" t="s">
        <v>29</v>
      </c>
      <c r="C33" s="17">
        <v>28000</v>
      </c>
      <c r="D33" s="6">
        <v>28300</v>
      </c>
      <c r="E33" s="10">
        <f t="shared" si="0"/>
        <v>300</v>
      </c>
      <c r="F33" s="11">
        <f t="shared" ref="F33:F37" si="5">+D33/C33-1</f>
        <v>1.0714285714285676E-2</v>
      </c>
    </row>
    <row r="34" spans="2:6" x14ac:dyDescent="0.25">
      <c r="B34" s="22" t="s">
        <v>30</v>
      </c>
      <c r="C34" s="12">
        <v>1330</v>
      </c>
      <c r="D34" s="6">
        <v>1270</v>
      </c>
      <c r="E34" s="10">
        <f t="shared" si="0"/>
        <v>-60</v>
      </c>
      <c r="F34" s="11">
        <f t="shared" si="5"/>
        <v>-4.5112781954887216E-2</v>
      </c>
    </row>
    <row r="35" spans="2:6" x14ac:dyDescent="0.25">
      <c r="B35" s="22" t="s">
        <v>31</v>
      </c>
      <c r="C35" s="12">
        <v>2800</v>
      </c>
      <c r="D35" s="6">
        <v>2830</v>
      </c>
      <c r="E35" s="10">
        <f t="shared" si="0"/>
        <v>30</v>
      </c>
      <c r="F35" s="11">
        <f t="shared" si="5"/>
        <v>1.0714285714285676E-2</v>
      </c>
    </row>
    <row r="36" spans="2:6" x14ac:dyDescent="0.25">
      <c r="B36" s="26" t="s">
        <v>32</v>
      </c>
      <c r="C36" s="27">
        <v>5770</v>
      </c>
      <c r="D36" s="6">
        <v>6320</v>
      </c>
      <c r="E36" s="10">
        <f t="shared" si="0"/>
        <v>550</v>
      </c>
      <c r="F36" s="11">
        <f t="shared" si="5"/>
        <v>9.5320623916811176E-2</v>
      </c>
    </row>
    <row r="37" spans="2:6" ht="15.75" thickBot="1" x14ac:dyDescent="0.3">
      <c r="B37" s="7"/>
      <c r="C37" s="28">
        <f>SUM(C33:C36)</f>
        <v>37900</v>
      </c>
      <c r="D37" s="14">
        <f>SUM(D33:D36)</f>
        <v>38720</v>
      </c>
      <c r="E37" s="14">
        <f t="shared" si="0"/>
        <v>820</v>
      </c>
      <c r="F37" s="52">
        <f t="shared" si="5"/>
        <v>2.1635883905013253E-2</v>
      </c>
    </row>
    <row r="38" spans="2:6" x14ac:dyDescent="0.25">
      <c r="B38" s="29" t="s">
        <v>33</v>
      </c>
      <c r="C38" s="30"/>
      <c r="D38" s="6"/>
      <c r="E38" s="10"/>
      <c r="F38" s="11"/>
    </row>
    <row r="39" spans="2:6" x14ac:dyDescent="0.25">
      <c r="B39" s="31" t="s">
        <v>34</v>
      </c>
      <c r="C39" s="32">
        <v>28940</v>
      </c>
      <c r="D39" s="10">
        <v>29520</v>
      </c>
      <c r="E39" s="10">
        <f t="shared" si="0"/>
        <v>580</v>
      </c>
      <c r="F39" s="11">
        <f t="shared" ref="F39:F56" si="6">+D39/C39-1</f>
        <v>2.0041465100207434E-2</v>
      </c>
    </row>
    <row r="40" spans="2:6" x14ac:dyDescent="0.25">
      <c r="B40" s="31" t="s">
        <v>35</v>
      </c>
      <c r="C40" s="32">
        <v>6320</v>
      </c>
      <c r="D40" s="10">
        <v>6450</v>
      </c>
      <c r="E40" s="10">
        <f t="shared" si="0"/>
        <v>130</v>
      </c>
      <c r="F40" s="11">
        <f t="shared" si="6"/>
        <v>2.0569620253164667E-2</v>
      </c>
    </row>
    <row r="41" spans="2:6" x14ac:dyDescent="0.25">
      <c r="B41" s="31" t="s">
        <v>36</v>
      </c>
      <c r="C41" s="32">
        <v>1220</v>
      </c>
      <c r="D41" s="10">
        <v>1240</v>
      </c>
      <c r="E41" s="10">
        <f t="shared" si="0"/>
        <v>20</v>
      </c>
      <c r="F41" s="11">
        <f t="shared" si="6"/>
        <v>1.6393442622950838E-2</v>
      </c>
    </row>
    <row r="42" spans="2:6" x14ac:dyDescent="0.25">
      <c r="B42" s="22" t="s">
        <v>37</v>
      </c>
      <c r="C42" s="23">
        <v>1220</v>
      </c>
      <c r="D42" s="17">
        <v>1240</v>
      </c>
      <c r="E42" s="10">
        <f t="shared" si="0"/>
        <v>20</v>
      </c>
      <c r="F42" s="11">
        <f t="shared" si="6"/>
        <v>1.6393442622950838E-2</v>
      </c>
    </row>
    <row r="43" spans="2:6" x14ac:dyDescent="0.25">
      <c r="B43" s="31" t="s">
        <v>38</v>
      </c>
      <c r="C43" s="32">
        <v>200</v>
      </c>
      <c r="D43" s="10">
        <v>200</v>
      </c>
      <c r="E43" s="10">
        <f t="shared" si="0"/>
        <v>0</v>
      </c>
      <c r="F43" s="11">
        <f t="shared" si="6"/>
        <v>0</v>
      </c>
    </row>
    <row r="44" spans="2:6" x14ac:dyDescent="0.25">
      <c r="B44" s="31" t="s">
        <v>39</v>
      </c>
      <c r="C44" s="32">
        <v>4480</v>
      </c>
      <c r="D44" s="12">
        <v>4570</v>
      </c>
      <c r="E44" s="10">
        <f t="shared" si="0"/>
        <v>90</v>
      </c>
      <c r="F44" s="11">
        <f t="shared" si="6"/>
        <v>2.0089285714285809E-2</v>
      </c>
    </row>
    <row r="45" spans="2:6" x14ac:dyDescent="0.25">
      <c r="B45" s="31" t="s">
        <v>40</v>
      </c>
      <c r="C45" s="32">
        <v>1840</v>
      </c>
      <c r="D45" s="12">
        <v>1880</v>
      </c>
      <c r="E45" s="10">
        <f t="shared" si="0"/>
        <v>40</v>
      </c>
      <c r="F45" s="11">
        <f t="shared" si="6"/>
        <v>2.1739130434782705E-2</v>
      </c>
    </row>
    <row r="46" spans="2:6" x14ac:dyDescent="0.25">
      <c r="B46" s="31" t="s">
        <v>41</v>
      </c>
      <c r="C46" s="32">
        <v>3270</v>
      </c>
      <c r="D46" s="10">
        <v>3340</v>
      </c>
      <c r="E46" s="10">
        <f t="shared" si="0"/>
        <v>70</v>
      </c>
      <c r="F46" s="11">
        <f t="shared" si="6"/>
        <v>2.1406727828746197E-2</v>
      </c>
    </row>
    <row r="47" spans="2:6" x14ac:dyDescent="0.25">
      <c r="B47" s="31" t="s">
        <v>42</v>
      </c>
      <c r="C47" s="32">
        <v>2000</v>
      </c>
      <c r="D47" s="10">
        <v>2000</v>
      </c>
      <c r="E47" s="10">
        <f t="shared" si="0"/>
        <v>0</v>
      </c>
      <c r="F47" s="11">
        <f t="shared" si="6"/>
        <v>0</v>
      </c>
    </row>
    <row r="48" spans="2:6" x14ac:dyDescent="0.25">
      <c r="B48" s="31" t="s">
        <v>43</v>
      </c>
      <c r="C48" s="32">
        <v>3400</v>
      </c>
      <c r="D48" s="10">
        <v>3400</v>
      </c>
      <c r="E48" s="10">
        <f t="shared" si="0"/>
        <v>0</v>
      </c>
      <c r="F48" s="11">
        <f t="shared" si="6"/>
        <v>0</v>
      </c>
    </row>
    <row r="49" spans="2:6" x14ac:dyDescent="0.25">
      <c r="B49" s="31" t="s">
        <v>44</v>
      </c>
      <c r="C49" s="32">
        <v>900</v>
      </c>
      <c r="D49" s="10">
        <v>900</v>
      </c>
      <c r="E49" s="10">
        <f t="shared" si="0"/>
        <v>0</v>
      </c>
      <c r="F49" s="11">
        <f t="shared" si="6"/>
        <v>0</v>
      </c>
    </row>
    <row r="50" spans="2:6" x14ac:dyDescent="0.25">
      <c r="B50" s="31" t="s">
        <v>45</v>
      </c>
      <c r="C50" s="32">
        <v>200</v>
      </c>
      <c r="D50" s="10">
        <v>200</v>
      </c>
      <c r="E50" s="10">
        <f t="shared" si="0"/>
        <v>0</v>
      </c>
      <c r="F50" s="11">
        <f t="shared" si="6"/>
        <v>0</v>
      </c>
    </row>
    <row r="51" spans="2:6" x14ac:dyDescent="0.25">
      <c r="B51" s="5" t="s">
        <v>46</v>
      </c>
      <c r="C51" s="5">
        <v>700</v>
      </c>
      <c r="D51" s="17">
        <v>500</v>
      </c>
      <c r="E51" s="10">
        <f t="shared" si="0"/>
        <v>-200</v>
      </c>
      <c r="F51" s="11">
        <f t="shared" si="6"/>
        <v>-0.2857142857142857</v>
      </c>
    </row>
    <row r="52" spans="2:6" x14ac:dyDescent="0.25">
      <c r="B52" s="31" t="s">
        <v>47</v>
      </c>
      <c r="C52" s="32">
        <v>300</v>
      </c>
      <c r="D52" s="6">
        <v>250</v>
      </c>
      <c r="E52" s="10">
        <f t="shared" si="0"/>
        <v>-50</v>
      </c>
      <c r="F52" s="11">
        <f t="shared" si="6"/>
        <v>-0.16666666666666663</v>
      </c>
    </row>
    <row r="53" spans="2:6" x14ac:dyDescent="0.25">
      <c r="B53" s="4" t="s">
        <v>48</v>
      </c>
      <c r="C53" s="5">
        <v>1530</v>
      </c>
      <c r="D53" s="17">
        <v>1500</v>
      </c>
      <c r="E53" s="10">
        <f t="shared" si="0"/>
        <v>-30</v>
      </c>
      <c r="F53" s="11">
        <f t="shared" si="6"/>
        <v>-1.9607843137254943E-2</v>
      </c>
    </row>
    <row r="54" spans="2:6" x14ac:dyDescent="0.25">
      <c r="B54" s="31" t="s">
        <v>49</v>
      </c>
      <c r="C54" s="32">
        <v>1290</v>
      </c>
      <c r="D54" s="17">
        <v>1180</v>
      </c>
      <c r="E54" s="10">
        <f t="shared" si="0"/>
        <v>-110</v>
      </c>
      <c r="F54" s="11">
        <f t="shared" si="6"/>
        <v>-8.5271317829457405E-2</v>
      </c>
    </row>
    <row r="55" spans="2:6" ht="18" customHeight="1" x14ac:dyDescent="0.25">
      <c r="B55" s="4" t="s">
        <v>50</v>
      </c>
      <c r="C55" s="5">
        <v>1450</v>
      </c>
      <c r="D55" s="17">
        <v>1350</v>
      </c>
      <c r="E55" s="10">
        <f t="shared" si="0"/>
        <v>-100</v>
      </c>
      <c r="F55" s="11">
        <f t="shared" si="6"/>
        <v>-6.8965517241379337E-2</v>
      </c>
    </row>
    <row r="56" spans="2:6" ht="15.75" thickBot="1" x14ac:dyDescent="0.3">
      <c r="B56" s="4"/>
      <c r="C56" s="15">
        <f>SUM(C39:C55)</f>
        <v>59260</v>
      </c>
      <c r="D56" s="14">
        <f>SUM(D39:D55)</f>
        <v>59720</v>
      </c>
      <c r="E56" s="14">
        <f t="shared" si="0"/>
        <v>460</v>
      </c>
      <c r="F56" s="52">
        <f t="shared" si="6"/>
        <v>7.7624029699627783E-3</v>
      </c>
    </row>
    <row r="57" spans="2:6" x14ac:dyDescent="0.25">
      <c r="B57" s="33" t="s">
        <v>51</v>
      </c>
      <c r="C57" s="34"/>
      <c r="D57" s="12"/>
      <c r="E57" s="10"/>
      <c r="F57" s="11"/>
    </row>
    <row r="58" spans="2:6" x14ac:dyDescent="0.25">
      <c r="B58" s="35" t="s">
        <v>52</v>
      </c>
      <c r="C58" s="36">
        <v>80000</v>
      </c>
      <c r="D58" s="12">
        <v>80800</v>
      </c>
      <c r="E58" s="10">
        <f t="shared" si="0"/>
        <v>800</v>
      </c>
      <c r="F58" s="11">
        <f t="shared" ref="F58:F64" si="7">+D58/C58-1</f>
        <v>1.0000000000000009E-2</v>
      </c>
    </row>
    <row r="59" spans="2:6" x14ac:dyDescent="0.25">
      <c r="B59" s="35" t="s">
        <v>53</v>
      </c>
      <c r="C59" s="36">
        <v>40000</v>
      </c>
      <c r="D59" s="10">
        <v>40400</v>
      </c>
      <c r="E59" s="10">
        <f t="shared" si="0"/>
        <v>400</v>
      </c>
      <c r="F59" s="11">
        <f t="shared" si="7"/>
        <v>1.0000000000000009E-2</v>
      </c>
    </row>
    <row r="60" spans="2:6" x14ac:dyDescent="0.25">
      <c r="B60" s="35" t="s">
        <v>54</v>
      </c>
      <c r="C60" s="36">
        <v>8160</v>
      </c>
      <c r="D60" s="10">
        <v>8170</v>
      </c>
      <c r="E60" s="10">
        <f t="shared" si="0"/>
        <v>10</v>
      </c>
      <c r="F60" s="11">
        <f t="shared" si="7"/>
        <v>1.225490196078427E-3</v>
      </c>
    </row>
    <row r="61" spans="2:6" x14ac:dyDescent="0.25">
      <c r="B61" s="37" t="s">
        <v>55</v>
      </c>
      <c r="C61" s="43">
        <v>24800</v>
      </c>
      <c r="D61" s="13">
        <v>24800</v>
      </c>
      <c r="E61" s="10">
        <f t="shared" si="0"/>
        <v>0</v>
      </c>
      <c r="F61" s="11">
        <f t="shared" si="7"/>
        <v>0</v>
      </c>
    </row>
    <row r="62" spans="2:6" ht="15.75" thickBot="1" x14ac:dyDescent="0.3">
      <c r="B62" s="4"/>
      <c r="C62" s="15">
        <f>SUM(C58:C61)</f>
        <v>152960</v>
      </c>
      <c r="D62" s="14">
        <f>SUM(D58:D61)</f>
        <v>154170</v>
      </c>
      <c r="E62" s="14">
        <f t="shared" si="0"/>
        <v>1210</v>
      </c>
      <c r="F62" s="52">
        <f t="shared" si="7"/>
        <v>7.9105648535564566E-3</v>
      </c>
    </row>
    <row r="63" spans="2:6" x14ac:dyDescent="0.25">
      <c r="B63" s="4"/>
      <c r="C63" s="53"/>
      <c r="D63" s="54"/>
      <c r="E63" s="54"/>
      <c r="F63" s="55"/>
    </row>
    <row r="64" spans="2:6" ht="15.75" thickBot="1" x14ac:dyDescent="0.3">
      <c r="B64" s="33" t="s">
        <v>76</v>
      </c>
      <c r="C64" s="56">
        <f>+C62+C56+C37+C31+C20+C11</f>
        <v>1152180</v>
      </c>
      <c r="D64" s="59">
        <f t="shared" ref="D64:E64" si="8">+D62+D56+D37+D31+D20+D11</f>
        <v>1116560</v>
      </c>
      <c r="E64" s="56">
        <f t="shared" si="8"/>
        <v>-35620</v>
      </c>
      <c r="F64" s="57">
        <f t="shared" si="7"/>
        <v>-3.0915308371955774E-2</v>
      </c>
    </row>
    <row r="65" spans="2:6" x14ac:dyDescent="0.25">
      <c r="B65" s="4"/>
      <c r="C65" s="53"/>
      <c r="D65" s="54"/>
      <c r="E65" s="54"/>
      <c r="F65" s="55"/>
    </row>
    <row r="66" spans="2:6" x14ac:dyDescent="0.25">
      <c r="B66" s="24" t="s">
        <v>66</v>
      </c>
      <c r="C66" s="25"/>
      <c r="D66" s="17"/>
      <c r="E66" s="10"/>
      <c r="F66" s="11"/>
    </row>
    <row r="67" spans="2:6" x14ac:dyDescent="0.25">
      <c r="B67" s="4" t="s">
        <v>19</v>
      </c>
      <c r="C67" s="5">
        <v>800000</v>
      </c>
      <c r="D67" s="10">
        <v>808000</v>
      </c>
      <c r="E67" s="10">
        <f>D67-C67</f>
        <v>8000</v>
      </c>
      <c r="F67" s="11">
        <f t="shared" ref="F67:F73" si="9">+D67/C67-1</f>
        <v>1.0000000000000009E-2</v>
      </c>
    </row>
    <row r="68" spans="2:6" x14ac:dyDescent="0.25">
      <c r="B68" s="4" t="s">
        <v>57</v>
      </c>
      <c r="C68" s="5">
        <v>374800</v>
      </c>
      <c r="D68" s="60">
        <v>378550</v>
      </c>
      <c r="E68" s="10">
        <f t="shared" ref="E68:E79" si="10">D68-C68</f>
        <v>3750</v>
      </c>
      <c r="F68" s="11">
        <f t="shared" si="9"/>
        <v>1.0005336179295554E-2</v>
      </c>
    </row>
    <row r="69" spans="2:6" x14ac:dyDescent="0.25">
      <c r="B69" s="4" t="s">
        <v>58</v>
      </c>
      <c r="C69" s="5">
        <v>224500</v>
      </c>
      <c r="D69" s="60">
        <v>226750</v>
      </c>
      <c r="E69" s="10">
        <f t="shared" si="10"/>
        <v>2250</v>
      </c>
      <c r="F69" s="11">
        <f t="shared" si="9"/>
        <v>1.0022271714922093E-2</v>
      </c>
    </row>
    <row r="70" spans="2:6" x14ac:dyDescent="0.25">
      <c r="B70" s="4" t="s">
        <v>59</v>
      </c>
      <c r="C70" s="5">
        <v>155640</v>
      </c>
      <c r="D70" s="60">
        <v>157200</v>
      </c>
      <c r="E70" s="10">
        <f t="shared" si="10"/>
        <v>1560</v>
      </c>
      <c r="F70" s="11">
        <f t="shared" si="9"/>
        <v>1.0023130300693905E-2</v>
      </c>
    </row>
    <row r="71" spans="2:6" x14ac:dyDescent="0.25">
      <c r="B71" s="22" t="s">
        <v>60</v>
      </c>
      <c r="C71" s="23">
        <v>465090</v>
      </c>
      <c r="D71" s="60">
        <v>479037</v>
      </c>
      <c r="E71" s="10">
        <f t="shared" si="10"/>
        <v>13947</v>
      </c>
      <c r="F71" s="11">
        <f t="shared" si="9"/>
        <v>2.9987744307553355E-2</v>
      </c>
    </row>
    <row r="72" spans="2:6" x14ac:dyDescent="0.25">
      <c r="B72" s="4" t="s">
        <v>67</v>
      </c>
      <c r="C72" s="5">
        <v>64180</v>
      </c>
      <c r="D72" s="61">
        <v>54580</v>
      </c>
      <c r="E72" s="10">
        <f>D72-C72</f>
        <v>-9600</v>
      </c>
      <c r="F72" s="11">
        <f t="shared" si="9"/>
        <v>-0.14957930819569965</v>
      </c>
    </row>
    <row r="73" spans="2:6" x14ac:dyDescent="0.25">
      <c r="B73" s="4" t="s">
        <v>68</v>
      </c>
      <c r="C73" s="5">
        <f>171180+110630</f>
        <v>281810</v>
      </c>
      <c r="D73" s="17">
        <f>211590+112680</f>
        <v>324270</v>
      </c>
      <c r="E73" s="10">
        <f t="shared" si="10"/>
        <v>42460</v>
      </c>
      <c r="F73" s="11">
        <f t="shared" si="9"/>
        <v>0.15066889038714026</v>
      </c>
    </row>
    <row r="74" spans="2:6" x14ac:dyDescent="0.25">
      <c r="B74" s="4" t="s">
        <v>69</v>
      </c>
      <c r="C74" s="5">
        <v>-1369137</v>
      </c>
      <c r="D74" s="10">
        <v>-1390966</v>
      </c>
      <c r="E74" s="10">
        <f t="shared" ref="E74:E75" si="11">D74-C74</f>
        <v>-21829</v>
      </c>
      <c r="F74" s="11">
        <v>0</v>
      </c>
    </row>
    <row r="75" spans="2:6" x14ac:dyDescent="0.25">
      <c r="B75" s="4" t="s">
        <v>75</v>
      </c>
      <c r="C75" s="5">
        <v>0</v>
      </c>
      <c r="D75" s="10">
        <v>644166</v>
      </c>
      <c r="E75" s="10">
        <f t="shared" si="11"/>
        <v>644166</v>
      </c>
      <c r="F75" s="11"/>
    </row>
    <row r="76" spans="2:6" x14ac:dyDescent="0.25">
      <c r="F76" s="42"/>
    </row>
    <row r="77" spans="2:6" ht="15.75" thickBot="1" x14ac:dyDescent="0.3">
      <c r="B77" s="33" t="s">
        <v>77</v>
      </c>
      <c r="C77" s="15">
        <f>SUM(C67:C76)</f>
        <v>996883</v>
      </c>
      <c r="D77" s="28">
        <f>SUM(D67:D76)</f>
        <v>1681587</v>
      </c>
      <c r="E77" s="15">
        <f>SUM(E67:E76)</f>
        <v>684704</v>
      </c>
      <c r="F77" s="52">
        <f t="shared" ref="F77" si="12">+D77/C77-1</f>
        <v>0.68684489553939621</v>
      </c>
    </row>
    <row r="78" spans="2:6" x14ac:dyDescent="0.25">
      <c r="B78" s="4"/>
      <c r="C78" s="5"/>
      <c r="D78" s="17"/>
      <c r="E78" s="10"/>
      <c r="F78" s="11"/>
    </row>
    <row r="79" spans="2:6" ht="15.75" thickBot="1" x14ac:dyDescent="0.3">
      <c r="B79" s="33" t="s">
        <v>72</v>
      </c>
      <c r="C79" s="28">
        <f>+C77+C62+C56+C37+C31+C20+C11</f>
        <v>2149063</v>
      </c>
      <c r="D79" s="28">
        <f>+D77+D62+D56+D37+D31+D20+D11</f>
        <v>2798147</v>
      </c>
      <c r="E79" s="14">
        <f t="shared" si="10"/>
        <v>649084</v>
      </c>
      <c r="F79" s="16">
        <f>+E79/C79</f>
        <v>0.30203116427950227</v>
      </c>
    </row>
    <row r="80" spans="2:6" x14ac:dyDescent="0.25">
      <c r="B80" s="4"/>
      <c r="C80" s="5"/>
      <c r="D80" s="38"/>
      <c r="E80" s="10"/>
      <c r="F80" s="11"/>
    </row>
    <row r="81" spans="3:4" x14ac:dyDescent="0.25">
      <c r="C81" s="42">
        <v>2149063</v>
      </c>
      <c r="D81" s="62">
        <v>2798147</v>
      </c>
    </row>
    <row r="82" spans="3:4" x14ac:dyDescent="0.25">
      <c r="C82" s="58">
        <f>+C79-C81</f>
        <v>0</v>
      </c>
      <c r="D82" s="62">
        <f>+D79-D81</f>
        <v>0</v>
      </c>
    </row>
  </sheetData>
  <pageMargins left="0.23622047244094491" right="0.23622047244094491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Sheet1 (2)</vt:lpstr>
      <vt:lpstr>Sheet1!Print_Area</vt:lpstr>
      <vt:lpstr>'Sheet1 (2)'!Print_Area</vt:lpstr>
    </vt:vector>
  </TitlesOfParts>
  <Company>Surrey Police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Lupanko, Rachel 11788</dc:creator>
  <cp:lastModifiedBy>Lupanko, Rachel 11788</cp:lastModifiedBy>
  <cp:lastPrinted>2020-12-21T08:13:44Z</cp:lastPrinted>
  <dcterms:created xsi:type="dcterms:W3CDTF">2020-12-21T07:54:03Z</dcterms:created>
  <dcterms:modified xsi:type="dcterms:W3CDTF">2021-01-11T15:20:31Z</dcterms:modified>
</cp:coreProperties>
</file>